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40" yWindow="1005" windowWidth="19425" windowHeight="11025"/>
  </bookViews>
  <sheets>
    <sheet name="приложение 1 " sheetId="6" r:id="rId1"/>
  </sheets>
  <definedNames>
    <definedName name="_xlnm.Print_Titles" localSheetId="0">'приложение 1 '!$5:$5</definedName>
  </definedNames>
  <calcPr calcId="125725"/>
</workbook>
</file>

<file path=xl/calcChain.xml><?xml version="1.0" encoding="utf-8"?>
<calcChain xmlns="http://schemas.openxmlformats.org/spreadsheetml/2006/main">
  <c r="F61" i="6"/>
  <c r="F57"/>
  <c r="F58"/>
  <c r="F59"/>
  <c r="F60"/>
  <c r="F65"/>
  <c r="F62"/>
  <c r="F63"/>
  <c r="F64"/>
  <c r="F56"/>
  <c r="F55"/>
  <c r="F40"/>
  <c r="F41"/>
  <c r="F42"/>
  <c r="F43"/>
  <c r="F44"/>
  <c r="F45"/>
  <c r="F46"/>
  <c r="F47"/>
  <c r="F48"/>
  <c r="F49"/>
  <c r="F50"/>
  <c r="F51"/>
  <c r="F52"/>
  <c r="F53"/>
  <c r="F54"/>
  <c r="F39"/>
  <c r="F38"/>
  <c r="F32"/>
  <c r="F33"/>
  <c r="F34"/>
  <c r="F35"/>
  <c r="F36"/>
  <c r="F37"/>
  <c r="F31"/>
  <c r="F29"/>
  <c r="F28"/>
  <c r="F27"/>
  <c r="F26"/>
  <c r="D25"/>
  <c r="F25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6"/>
  <c r="D38" l="1"/>
  <c r="D36"/>
  <c r="D40"/>
  <c r="D30"/>
  <c r="D29"/>
  <c r="D34"/>
  <c r="D33"/>
  <c r="D31"/>
  <c r="D9"/>
  <c r="D7"/>
  <c r="D59"/>
  <c r="D58"/>
  <c r="D56"/>
  <c r="D54"/>
  <c r="D52"/>
  <c r="D22"/>
  <c r="D28"/>
  <c r="D55" l="1"/>
  <c r="D65"/>
  <c r="D66" s="1"/>
  <c r="F66" l="1"/>
  <c r="F30"/>
</calcChain>
</file>

<file path=xl/sharedStrings.xml><?xml version="1.0" encoding="utf-8"?>
<sst xmlns="http://schemas.openxmlformats.org/spreadsheetml/2006/main" count="49" uniqueCount="33">
  <si>
    <t>№ группы ВМП</t>
  </si>
  <si>
    <t>Количество случаев</t>
  </si>
  <si>
    <t>Норматив финансовых затрат на единицу объема медицинской помощи, руб.</t>
  </si>
  <si>
    <t xml:space="preserve">Сумма, руб. </t>
  </si>
  <si>
    <t>ОГБУЗ "Смоленская областная клиническая больница"</t>
  </si>
  <si>
    <t>ОГБУЗ "Смоленская областная детская клиническая больница"</t>
  </si>
  <si>
    <t>ОГБУЗ "Смоленский областной онкологический диспансер"</t>
  </si>
  <si>
    <t>ОГБУЗ "Клиническая больница №1"</t>
  </si>
  <si>
    <t>ОГБУЗ "Клиническая больница скорой медицинской помощи"</t>
  </si>
  <si>
    <t xml:space="preserve">Приложение №1 </t>
  </si>
  <si>
    <t>Наименование медицинской организации</t>
  </si>
  <si>
    <t>Профиль медицинской помощи</t>
  </si>
  <si>
    <t>Гастроэнтерология</t>
  </si>
  <si>
    <t>Нейрохирургия</t>
  </si>
  <si>
    <t>Сердечно-сосудистая хирургия</t>
  </si>
  <si>
    <t>Травматология и ортопедия</t>
  </si>
  <si>
    <t>Офтальмология</t>
  </si>
  <si>
    <t>Онкология</t>
  </si>
  <si>
    <t>Неонаталогия</t>
  </si>
  <si>
    <t>Эндокринология</t>
  </si>
  <si>
    <t>Акушерство и гинекология</t>
  </si>
  <si>
    <t>Урология</t>
  </si>
  <si>
    <t>Ревматология</t>
  </si>
  <si>
    <t>Хирургия</t>
  </si>
  <si>
    <t>Гематология</t>
  </si>
  <si>
    <t>Дерматовенерология</t>
  </si>
  <si>
    <t>ЧУЗ "Клиническая больница "РЖД-МЕДИЦИНА" города Смоленск"</t>
  </si>
  <si>
    <t>ВСЕГО:</t>
  </si>
  <si>
    <t>Итого:</t>
  </si>
  <si>
    <t>Объемы и стоимость  законченных случаев лечения заболеваний в стационарных условиях с применением методов высокотехнологичной медицинской помощи  на 2025 год</t>
  </si>
  <si>
    <t>Педиатрия</t>
  </si>
  <si>
    <t xml:space="preserve"> </t>
  </si>
  <si>
    <t xml:space="preserve">к Решению Комиссии по разработке Территориальной программы ОМС на 2025 год от "25" июля 2025г.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</si>
</sst>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1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43" fontId="9" fillId="0" borderId="0" applyFont="0" applyFill="0" applyBorder="0" applyAlignment="0" applyProtection="0"/>
  </cellStyleXfs>
  <cellXfs count="7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3" fontId="0" fillId="0" borderId="0" xfId="0" applyNumberFormat="1" applyAlignment="1">
      <alignment horizontal="center"/>
    </xf>
    <xf numFmtId="0" fontId="7" fillId="0" borderId="0" xfId="0" applyFont="1"/>
    <xf numFmtId="0" fontId="3" fillId="0" borderId="1" xfId="0" applyFont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center" wrapText="1"/>
    </xf>
    <xf numFmtId="3" fontId="12" fillId="2" borderId="1" xfId="0" applyNumberFormat="1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12" fillId="2" borderId="1" xfId="0" applyFont="1" applyFill="1" applyBorder="1" applyAlignment="1">
      <alignment horizontal="center"/>
    </xf>
    <xf numFmtId="1" fontId="12" fillId="2" borderId="1" xfId="0" applyNumberFormat="1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/>
    </xf>
    <xf numFmtId="1" fontId="4" fillId="2" borderId="8" xfId="0" applyNumberFormat="1" applyFont="1" applyFill="1" applyBorder="1" applyAlignment="1">
      <alignment horizontal="center" vertical="center"/>
    </xf>
    <xf numFmtId="3" fontId="4" fillId="2" borderId="8" xfId="0" applyNumberFormat="1" applyFont="1" applyFill="1" applyBorder="1" applyAlignment="1">
      <alignment horizontal="center" vertical="center"/>
    </xf>
    <xf numFmtId="3" fontId="4" fillId="2" borderId="0" xfId="0" applyNumberFormat="1" applyFont="1" applyFill="1" applyAlignment="1">
      <alignment horizontal="center" vertical="center"/>
    </xf>
    <xf numFmtId="3" fontId="13" fillId="2" borderId="1" xfId="0" applyNumberFormat="1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center"/>
    </xf>
    <xf numFmtId="0" fontId="10" fillId="3" borderId="4" xfId="0" applyFont="1" applyFill="1" applyBorder="1" applyAlignment="1">
      <alignment horizontal="left" vertical="center"/>
    </xf>
    <xf numFmtId="1" fontId="10" fillId="3" borderId="1" xfId="0" applyNumberFormat="1" applyFont="1" applyFill="1" applyBorder="1" applyAlignment="1">
      <alignment horizontal="center"/>
    </xf>
    <xf numFmtId="3" fontId="10" fillId="3" borderId="1" xfId="0" applyNumberFormat="1" applyFont="1" applyFill="1" applyBorder="1" applyAlignment="1">
      <alignment horizontal="center"/>
    </xf>
    <xf numFmtId="3" fontId="10" fillId="3" borderId="8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left" vertical="center"/>
    </xf>
    <xf numFmtId="0" fontId="10" fillId="3" borderId="1" xfId="0" applyFont="1" applyFill="1" applyBorder="1" applyAlignment="1">
      <alignment horizontal="center" vertical="center"/>
    </xf>
    <xf numFmtId="3" fontId="10" fillId="3" borderId="1" xfId="0" applyNumberFormat="1" applyFont="1" applyFill="1" applyBorder="1" applyAlignment="1">
      <alignment horizontal="center" vertical="center"/>
    </xf>
    <xf numFmtId="3" fontId="8" fillId="3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4" fillId="0" borderId="6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3" fontId="10" fillId="0" borderId="1" xfId="0" applyNumberFormat="1" applyFont="1" applyFill="1" applyBorder="1" applyAlignment="1">
      <alignment horizontal="center" vertical="center" wrapText="1"/>
    </xf>
    <xf numFmtId="3" fontId="0" fillId="0" borderId="0" xfId="0" applyNumberFormat="1" applyFill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3" fontId="13" fillId="0" borderId="1" xfId="0" applyNumberFormat="1" applyFont="1" applyFill="1" applyBorder="1" applyAlignment="1">
      <alignment horizontal="center"/>
    </xf>
    <xf numFmtId="3" fontId="4" fillId="0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4" fillId="0" borderId="0" xfId="0" applyFont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1" fillId="2" borderId="8" xfId="0" applyFont="1" applyFill="1" applyBorder="1"/>
    <xf numFmtId="0" fontId="10" fillId="2" borderId="9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left" vertical="center" wrapText="1"/>
    </xf>
    <xf numFmtId="0" fontId="8" fillId="3" borderId="3" xfId="0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J77"/>
  <sheetViews>
    <sheetView tabSelected="1" zoomScale="80" zoomScaleNormal="80" workbookViewId="0">
      <selection activeCell="I5" sqref="I5"/>
    </sheetView>
  </sheetViews>
  <sheetFormatPr defaultColWidth="9.42578125" defaultRowHeight="15"/>
  <cols>
    <col min="1" max="1" width="35.85546875" style="1" customWidth="1"/>
    <col min="2" max="2" width="27.5703125" style="2" customWidth="1"/>
    <col min="3" max="3" width="13.140625" style="5" customWidth="1"/>
    <col min="4" max="4" width="15.5703125" style="1" customWidth="1"/>
    <col min="5" max="5" width="21.5703125" style="1" customWidth="1"/>
    <col min="6" max="6" width="25.140625" style="1" customWidth="1"/>
    <col min="7" max="8" width="9.42578125" style="1"/>
    <col min="9" max="9" width="26.5703125" style="1" customWidth="1"/>
    <col min="10" max="10" width="18.85546875" style="1" customWidth="1"/>
    <col min="11" max="11" width="9.42578125" style="1"/>
    <col min="12" max="12" width="22.28515625" style="1" customWidth="1"/>
    <col min="13" max="16384" width="9.42578125" style="1"/>
  </cols>
  <sheetData>
    <row r="1" spans="1:6" s="7" customFormat="1">
      <c r="A1" s="51" t="s">
        <v>9</v>
      </c>
      <c r="B1" s="51"/>
      <c r="C1" s="51"/>
      <c r="D1" s="51"/>
      <c r="E1" s="51"/>
      <c r="F1" s="51"/>
    </row>
    <row r="2" spans="1:6" s="7" customFormat="1" ht="33" customHeight="1">
      <c r="A2" s="52" t="s">
        <v>32</v>
      </c>
      <c r="B2" s="52"/>
      <c r="C2" s="52"/>
      <c r="D2" s="52"/>
      <c r="E2" s="52"/>
      <c r="F2" s="52"/>
    </row>
    <row r="3" spans="1:6" ht="14.85" customHeight="1">
      <c r="A3" s="53" t="s">
        <v>29</v>
      </c>
      <c r="B3" s="53"/>
      <c r="C3" s="53"/>
      <c r="D3" s="53"/>
      <c r="E3" s="53"/>
      <c r="F3" s="53"/>
    </row>
    <row r="4" spans="1:6" ht="73.5" customHeight="1">
      <c r="A4" s="53"/>
      <c r="B4" s="53"/>
      <c r="C4" s="53"/>
      <c r="D4" s="53"/>
      <c r="E4" s="53"/>
      <c r="F4" s="53"/>
    </row>
    <row r="5" spans="1:6" ht="81.75" customHeight="1">
      <c r="A5" s="8" t="s">
        <v>10</v>
      </c>
      <c r="B5" s="8" t="s">
        <v>11</v>
      </c>
      <c r="C5" s="3" t="s">
        <v>0</v>
      </c>
      <c r="D5" s="3" t="s">
        <v>1</v>
      </c>
      <c r="E5" s="4" t="s">
        <v>2</v>
      </c>
      <c r="F5" s="4" t="s">
        <v>3</v>
      </c>
    </row>
    <row r="6" spans="1:6" ht="19.350000000000001" customHeight="1">
      <c r="A6" s="54" t="s">
        <v>4</v>
      </c>
      <c r="B6" s="19" t="s">
        <v>12</v>
      </c>
      <c r="C6" s="20">
        <v>5</v>
      </c>
      <c r="D6" s="9">
        <v>24</v>
      </c>
      <c r="E6" s="9">
        <v>175846</v>
      </c>
      <c r="F6" s="9">
        <f>D6*E6</f>
        <v>4220304</v>
      </c>
    </row>
    <row r="7" spans="1:6" ht="19.350000000000001" customHeight="1">
      <c r="A7" s="54"/>
      <c r="B7" s="56" t="s">
        <v>13</v>
      </c>
      <c r="C7" s="21">
        <v>12</v>
      </c>
      <c r="D7" s="10">
        <f>30+2+4+4+2+10+20</f>
        <v>72</v>
      </c>
      <c r="E7" s="10">
        <v>214238</v>
      </c>
      <c r="F7" s="9">
        <f t="shared" ref="F7:F24" si="0">D7*E7</f>
        <v>15425136</v>
      </c>
    </row>
    <row r="8" spans="1:6" ht="19.350000000000001" customHeight="1">
      <c r="A8" s="54"/>
      <c r="B8" s="57"/>
      <c r="C8" s="21">
        <v>16</v>
      </c>
      <c r="D8" s="10">
        <v>5</v>
      </c>
      <c r="E8" s="10">
        <v>395517</v>
      </c>
      <c r="F8" s="9">
        <f t="shared" si="0"/>
        <v>1977585</v>
      </c>
    </row>
    <row r="9" spans="1:6" ht="15.75" customHeight="1">
      <c r="A9" s="54"/>
      <c r="B9" s="55" t="s">
        <v>16</v>
      </c>
      <c r="C9" s="14">
        <v>31</v>
      </c>
      <c r="D9" s="14">
        <f>5+2+26+6+5</f>
        <v>44</v>
      </c>
      <c r="E9" s="10">
        <v>81502</v>
      </c>
      <c r="F9" s="9">
        <f t="shared" si="0"/>
        <v>3586088</v>
      </c>
    </row>
    <row r="10" spans="1:6" ht="15.75" customHeight="1">
      <c r="A10" s="54"/>
      <c r="B10" s="55"/>
      <c r="C10" s="14">
        <v>32</v>
      </c>
      <c r="D10" s="14">
        <v>3</v>
      </c>
      <c r="E10" s="10">
        <v>118242</v>
      </c>
      <c r="F10" s="9">
        <f t="shared" si="0"/>
        <v>354726</v>
      </c>
    </row>
    <row r="11" spans="1:6" ht="15.75" customHeight="1">
      <c r="A11" s="54"/>
      <c r="B11" s="55"/>
      <c r="C11" s="14">
        <v>33</v>
      </c>
      <c r="D11" s="14">
        <v>3</v>
      </c>
      <c r="E11" s="10">
        <v>115123</v>
      </c>
      <c r="F11" s="9">
        <f t="shared" si="0"/>
        <v>345369</v>
      </c>
    </row>
    <row r="12" spans="1:6" ht="15.75" customHeight="1">
      <c r="A12" s="54"/>
      <c r="B12" s="55" t="s">
        <v>14</v>
      </c>
      <c r="C12" s="22">
        <v>44</v>
      </c>
      <c r="D12" s="10">
        <v>225</v>
      </c>
      <c r="E12" s="10">
        <v>162947</v>
      </c>
      <c r="F12" s="9">
        <f t="shared" si="0"/>
        <v>36663075</v>
      </c>
    </row>
    <row r="13" spans="1:6" ht="15.75" customHeight="1">
      <c r="A13" s="54"/>
      <c r="B13" s="55"/>
      <c r="C13" s="22">
        <v>45</v>
      </c>
      <c r="D13" s="10">
        <v>67</v>
      </c>
      <c r="E13" s="10">
        <v>195618</v>
      </c>
      <c r="F13" s="9">
        <f t="shared" si="0"/>
        <v>13106406</v>
      </c>
    </row>
    <row r="14" spans="1:6" ht="15.75" customHeight="1">
      <c r="A14" s="54"/>
      <c r="B14" s="55"/>
      <c r="C14" s="22">
        <v>46</v>
      </c>
      <c r="D14" s="10">
        <v>8</v>
      </c>
      <c r="E14" s="10">
        <v>240813</v>
      </c>
      <c r="F14" s="9">
        <f t="shared" si="0"/>
        <v>1926504</v>
      </c>
    </row>
    <row r="15" spans="1:6" ht="15.75" customHeight="1">
      <c r="A15" s="54"/>
      <c r="B15" s="55"/>
      <c r="C15" s="22">
        <v>47</v>
      </c>
      <c r="D15" s="10">
        <v>450</v>
      </c>
      <c r="E15" s="10">
        <v>129966</v>
      </c>
      <c r="F15" s="9">
        <f t="shared" si="0"/>
        <v>58484700</v>
      </c>
    </row>
    <row r="16" spans="1:6" ht="15.75" customHeight="1">
      <c r="A16" s="54"/>
      <c r="B16" s="55"/>
      <c r="C16" s="22">
        <v>48</v>
      </c>
      <c r="D16" s="10">
        <v>100</v>
      </c>
      <c r="E16" s="10">
        <v>157783</v>
      </c>
      <c r="F16" s="9">
        <f t="shared" si="0"/>
        <v>15778300</v>
      </c>
    </row>
    <row r="17" spans="1:10" ht="15.75" customHeight="1">
      <c r="A17" s="54"/>
      <c r="B17" s="55"/>
      <c r="C17" s="22">
        <v>49</v>
      </c>
      <c r="D17" s="10">
        <v>30</v>
      </c>
      <c r="E17" s="10">
        <v>199665</v>
      </c>
      <c r="F17" s="9">
        <f t="shared" si="0"/>
        <v>5989950</v>
      </c>
    </row>
    <row r="18" spans="1:10" ht="15.75" customHeight="1">
      <c r="A18" s="54"/>
      <c r="B18" s="55"/>
      <c r="C18" s="22">
        <v>53</v>
      </c>
      <c r="D18" s="10">
        <v>110</v>
      </c>
      <c r="E18" s="10">
        <v>181744</v>
      </c>
      <c r="F18" s="9">
        <f t="shared" si="0"/>
        <v>19991840</v>
      </c>
    </row>
    <row r="19" spans="1:10" ht="15.75" customHeight="1">
      <c r="A19" s="54"/>
      <c r="B19" s="55"/>
      <c r="C19" s="22">
        <v>55</v>
      </c>
      <c r="D19" s="10">
        <v>150</v>
      </c>
      <c r="E19" s="10">
        <v>277761</v>
      </c>
      <c r="F19" s="9">
        <f t="shared" si="0"/>
        <v>41664150</v>
      </c>
    </row>
    <row r="20" spans="1:10" ht="15.75" customHeight="1">
      <c r="A20" s="54"/>
      <c r="B20" s="55"/>
      <c r="C20" s="22">
        <v>56</v>
      </c>
      <c r="D20" s="10">
        <v>30</v>
      </c>
      <c r="E20" s="10">
        <v>862083</v>
      </c>
      <c r="F20" s="9">
        <f t="shared" si="0"/>
        <v>25862490</v>
      </c>
    </row>
    <row r="21" spans="1:10" ht="18.75" customHeight="1">
      <c r="A21" s="54"/>
      <c r="B21" s="18" t="s">
        <v>15</v>
      </c>
      <c r="C21" s="9">
        <v>71</v>
      </c>
      <c r="D21" s="9">
        <v>30</v>
      </c>
      <c r="E21" s="9">
        <v>365995</v>
      </c>
      <c r="F21" s="9">
        <f t="shared" si="0"/>
        <v>10979850</v>
      </c>
    </row>
    <row r="22" spans="1:10" ht="21.75" customHeight="1">
      <c r="A22" s="54"/>
      <c r="B22" s="58" t="s">
        <v>23</v>
      </c>
      <c r="C22" s="23">
        <v>82</v>
      </c>
      <c r="D22" s="9">
        <f>4+4+10</f>
        <v>18</v>
      </c>
      <c r="E22" s="11">
        <v>218122</v>
      </c>
      <c r="F22" s="9">
        <f t="shared" si="0"/>
        <v>3926196</v>
      </c>
    </row>
    <row r="23" spans="1:10" ht="21.75" customHeight="1">
      <c r="A23" s="54"/>
      <c r="B23" s="59"/>
      <c r="C23" s="23">
        <v>83</v>
      </c>
      <c r="D23" s="9">
        <v>3</v>
      </c>
      <c r="E23" s="11">
        <v>237475</v>
      </c>
      <c r="F23" s="9">
        <f t="shared" si="0"/>
        <v>712425</v>
      </c>
    </row>
    <row r="24" spans="1:10" ht="21.75" customHeight="1">
      <c r="A24" s="54"/>
      <c r="B24" s="13" t="s">
        <v>19</v>
      </c>
      <c r="C24" s="23">
        <v>87</v>
      </c>
      <c r="D24" s="9">
        <v>10</v>
      </c>
      <c r="E24" s="11">
        <v>243171</v>
      </c>
      <c r="F24" s="9">
        <f t="shared" si="0"/>
        <v>2431710</v>
      </c>
    </row>
    <row r="25" spans="1:10" ht="27.75" customHeight="1">
      <c r="A25" s="54"/>
      <c r="B25" s="30" t="s">
        <v>28</v>
      </c>
      <c r="C25" s="31"/>
      <c r="D25" s="31">
        <f>SUM(D6:D24)</f>
        <v>1382</v>
      </c>
      <c r="E25" s="31"/>
      <c r="F25" s="32">
        <f>SUM(F6:F24)</f>
        <v>263426804</v>
      </c>
    </row>
    <row r="26" spans="1:10" ht="35.25" customHeight="1">
      <c r="A26" s="60" t="s">
        <v>5</v>
      </c>
      <c r="B26" s="15" t="s">
        <v>30</v>
      </c>
      <c r="C26" s="24">
        <v>42</v>
      </c>
      <c r="D26" s="19">
        <v>10</v>
      </c>
      <c r="E26" s="11">
        <v>166477</v>
      </c>
      <c r="F26" s="11">
        <f>D26*E26</f>
        <v>1664770</v>
      </c>
    </row>
    <row r="27" spans="1:10" ht="35.25" customHeight="1">
      <c r="A27" s="61"/>
      <c r="B27" s="15" t="s">
        <v>19</v>
      </c>
      <c r="C27" s="25">
        <v>87</v>
      </c>
      <c r="D27" s="12">
        <v>25</v>
      </c>
      <c r="E27" s="26">
        <v>243171</v>
      </c>
      <c r="F27" s="11">
        <f>D27*E27</f>
        <v>6079275</v>
      </c>
    </row>
    <row r="28" spans="1:10" ht="31.5" customHeight="1">
      <c r="A28" s="62"/>
      <c r="B28" s="30" t="s">
        <v>28</v>
      </c>
      <c r="C28" s="33"/>
      <c r="D28" s="33">
        <f>SUM(D26:D27)</f>
        <v>35</v>
      </c>
      <c r="E28" s="33"/>
      <c r="F28" s="33">
        <f>SUM(F26:F27)</f>
        <v>7744045</v>
      </c>
    </row>
    <row r="29" spans="1:10" ht="30" customHeight="1">
      <c r="A29" s="63" t="s">
        <v>6</v>
      </c>
      <c r="B29" s="17" t="s">
        <v>17</v>
      </c>
      <c r="C29" s="19">
        <v>21</v>
      </c>
      <c r="D29" s="19">
        <f>1+1+1+50+1+5+1+1+5+1+1+5+1+1+2+2+50+60+50+15+5+52+10+5+5+1+1+1+1+1+2+40+1+10+1+10+4+10+30+30+5+1+1+10+1+5+1+1+1</f>
        <v>500</v>
      </c>
      <c r="E29" s="11">
        <v>250993</v>
      </c>
      <c r="F29" s="11">
        <f>D29*E29</f>
        <v>125496500</v>
      </c>
    </row>
    <row r="30" spans="1:10" s="42" customFormat="1" ht="31.5" customHeight="1">
      <c r="A30" s="64"/>
      <c r="B30" s="44" t="s">
        <v>28</v>
      </c>
      <c r="C30" s="45"/>
      <c r="D30" s="46">
        <f t="shared" ref="D30" si="1">SUM(D29:D29)</f>
        <v>500</v>
      </c>
      <c r="E30" s="46"/>
      <c r="F30" s="46">
        <f>SUM(F29:F29)</f>
        <v>125496500</v>
      </c>
      <c r="H30" s="47"/>
      <c r="I30" s="47"/>
      <c r="J30" s="47"/>
    </row>
    <row r="31" spans="1:10" ht="20.85" customHeight="1">
      <c r="A31" s="60" t="s">
        <v>7</v>
      </c>
      <c r="B31" s="66" t="s">
        <v>20</v>
      </c>
      <c r="C31" s="19">
        <v>1</v>
      </c>
      <c r="D31" s="19">
        <f>32+5+5+5+3</f>
        <v>50</v>
      </c>
      <c r="E31" s="27">
        <v>171506</v>
      </c>
      <c r="F31" s="11">
        <f>D31*E31</f>
        <v>8575300</v>
      </c>
    </row>
    <row r="32" spans="1:10" ht="20.85" customHeight="1">
      <c r="A32" s="61"/>
      <c r="B32" s="67"/>
      <c r="C32" s="19">
        <v>2</v>
      </c>
      <c r="D32" s="19">
        <v>70</v>
      </c>
      <c r="E32" s="28">
        <v>262515</v>
      </c>
      <c r="F32" s="11">
        <f t="shared" ref="F32:F37" si="2">D32*E32</f>
        <v>18376050</v>
      </c>
    </row>
    <row r="33" spans="1:6" ht="18.75" customHeight="1">
      <c r="A33" s="61"/>
      <c r="B33" s="58" t="s">
        <v>18</v>
      </c>
      <c r="C33" s="19">
        <v>19</v>
      </c>
      <c r="D33" s="19">
        <f>10+90+28+2</f>
        <v>130</v>
      </c>
      <c r="E33" s="11">
        <v>328020</v>
      </c>
      <c r="F33" s="11">
        <f t="shared" si="2"/>
        <v>42642600</v>
      </c>
    </row>
    <row r="34" spans="1:6" ht="18.75" customHeight="1">
      <c r="A34" s="61"/>
      <c r="B34" s="59"/>
      <c r="C34" s="19">
        <v>20</v>
      </c>
      <c r="D34" s="19">
        <f>15+2+2+1</f>
        <v>20</v>
      </c>
      <c r="E34" s="19">
        <v>675272</v>
      </c>
      <c r="F34" s="11">
        <f t="shared" si="2"/>
        <v>13505440</v>
      </c>
    </row>
    <row r="35" spans="1:6" ht="23.25" customHeight="1">
      <c r="A35" s="61"/>
      <c r="B35" s="16" t="s">
        <v>16</v>
      </c>
      <c r="C35" s="19">
        <v>31</v>
      </c>
      <c r="D35" s="19">
        <v>2</v>
      </c>
      <c r="E35" s="11">
        <v>81502</v>
      </c>
      <c r="F35" s="11">
        <f t="shared" si="2"/>
        <v>163004</v>
      </c>
    </row>
    <row r="36" spans="1:6" ht="22.5" customHeight="1">
      <c r="A36" s="61"/>
      <c r="B36" s="58" t="s">
        <v>23</v>
      </c>
      <c r="C36" s="19">
        <v>82</v>
      </c>
      <c r="D36" s="19">
        <f>1+1+1+1+1+1+1+4</f>
        <v>11</v>
      </c>
      <c r="E36" s="9">
        <v>218122</v>
      </c>
      <c r="F36" s="11">
        <f t="shared" si="2"/>
        <v>2399342</v>
      </c>
    </row>
    <row r="37" spans="1:6" ht="22.5" customHeight="1">
      <c r="A37" s="61"/>
      <c r="B37" s="59"/>
      <c r="C37" s="19">
        <v>84</v>
      </c>
      <c r="D37" s="19">
        <v>3</v>
      </c>
      <c r="E37" s="9">
        <v>267658</v>
      </c>
      <c r="F37" s="11">
        <f t="shared" si="2"/>
        <v>802974</v>
      </c>
    </row>
    <row r="38" spans="1:6" ht="27" customHeight="1">
      <c r="A38" s="65"/>
      <c r="B38" s="34" t="s">
        <v>28</v>
      </c>
      <c r="C38" s="35"/>
      <c r="D38" s="36">
        <f>SUM(D31:D37)</f>
        <v>286</v>
      </c>
      <c r="E38" s="35"/>
      <c r="F38" s="36">
        <f>SUM(F31:F37)</f>
        <v>86464710</v>
      </c>
    </row>
    <row r="39" spans="1:6" ht="21" customHeight="1">
      <c r="A39" s="60" t="s">
        <v>8</v>
      </c>
      <c r="B39" s="17" t="s">
        <v>20</v>
      </c>
      <c r="C39" s="19">
        <v>2</v>
      </c>
      <c r="D39" s="19">
        <v>52</v>
      </c>
      <c r="E39" s="11">
        <v>262515</v>
      </c>
      <c r="F39" s="11">
        <f>D39*E39</f>
        <v>13650780</v>
      </c>
    </row>
    <row r="40" spans="1:6" ht="18" customHeight="1">
      <c r="A40" s="61"/>
      <c r="B40" s="58" t="s">
        <v>13</v>
      </c>
      <c r="C40" s="19">
        <v>12</v>
      </c>
      <c r="D40" s="19">
        <f>30+1+2</f>
        <v>33</v>
      </c>
      <c r="E40" s="9">
        <v>214238</v>
      </c>
      <c r="F40" s="11">
        <f t="shared" ref="F40:F54" si="3">D40*E40</f>
        <v>7069854</v>
      </c>
    </row>
    <row r="41" spans="1:6" ht="18" customHeight="1">
      <c r="A41" s="61"/>
      <c r="B41" s="74"/>
      <c r="C41" s="19">
        <v>14</v>
      </c>
      <c r="D41" s="19">
        <v>2</v>
      </c>
      <c r="E41" s="9">
        <v>207526</v>
      </c>
      <c r="F41" s="11">
        <f t="shared" si="3"/>
        <v>415052</v>
      </c>
    </row>
    <row r="42" spans="1:6" ht="18" customHeight="1">
      <c r="A42" s="61"/>
      <c r="B42" s="59"/>
      <c r="C42" s="19">
        <v>16</v>
      </c>
      <c r="D42" s="19">
        <v>2</v>
      </c>
      <c r="E42" s="9">
        <v>395517</v>
      </c>
      <c r="F42" s="11">
        <f t="shared" si="3"/>
        <v>791034</v>
      </c>
    </row>
    <row r="43" spans="1:6" ht="15.75" customHeight="1">
      <c r="A43" s="61"/>
      <c r="B43" s="55" t="s">
        <v>14</v>
      </c>
      <c r="C43" s="23">
        <v>44</v>
      </c>
      <c r="D43" s="9">
        <v>150</v>
      </c>
      <c r="E43" s="9">
        <v>162947</v>
      </c>
      <c r="F43" s="11">
        <f t="shared" si="3"/>
        <v>24442050</v>
      </c>
    </row>
    <row r="44" spans="1:6" ht="15.75" customHeight="1">
      <c r="A44" s="61"/>
      <c r="B44" s="55"/>
      <c r="C44" s="23">
        <v>45</v>
      </c>
      <c r="D44" s="9">
        <v>55</v>
      </c>
      <c r="E44" s="11">
        <v>195618</v>
      </c>
      <c r="F44" s="11">
        <f t="shared" si="3"/>
        <v>10758990</v>
      </c>
    </row>
    <row r="45" spans="1:6" ht="15.75" customHeight="1">
      <c r="A45" s="61"/>
      <c r="B45" s="55"/>
      <c r="C45" s="23">
        <v>46</v>
      </c>
      <c r="D45" s="9">
        <v>15</v>
      </c>
      <c r="E45" s="9">
        <v>240813</v>
      </c>
      <c r="F45" s="11">
        <f t="shared" si="3"/>
        <v>3612195</v>
      </c>
    </row>
    <row r="46" spans="1:6" ht="15.75" customHeight="1">
      <c r="A46" s="61"/>
      <c r="B46" s="55"/>
      <c r="C46" s="23">
        <v>47</v>
      </c>
      <c r="D46" s="9">
        <v>160</v>
      </c>
      <c r="E46" s="11">
        <v>129966</v>
      </c>
      <c r="F46" s="11">
        <f t="shared" si="3"/>
        <v>20794560</v>
      </c>
    </row>
    <row r="47" spans="1:6" ht="15.75" customHeight="1">
      <c r="A47" s="61"/>
      <c r="B47" s="55"/>
      <c r="C47" s="23">
        <v>48</v>
      </c>
      <c r="D47" s="9">
        <v>60</v>
      </c>
      <c r="E47" s="11">
        <v>157783</v>
      </c>
      <c r="F47" s="11">
        <f t="shared" si="3"/>
        <v>9466980</v>
      </c>
    </row>
    <row r="48" spans="1:6" ht="15.75" customHeight="1">
      <c r="A48" s="61"/>
      <c r="B48" s="55"/>
      <c r="C48" s="23">
        <v>49</v>
      </c>
      <c r="D48" s="9">
        <v>12</v>
      </c>
      <c r="E48" s="11">
        <v>199665</v>
      </c>
      <c r="F48" s="11">
        <f t="shared" si="3"/>
        <v>2395980</v>
      </c>
    </row>
    <row r="49" spans="1:6" ht="15.75" customHeight="1">
      <c r="A49" s="61"/>
      <c r="B49" s="55"/>
      <c r="C49" s="23">
        <v>53</v>
      </c>
      <c r="D49" s="9">
        <v>20</v>
      </c>
      <c r="E49" s="9">
        <v>181744</v>
      </c>
      <c r="F49" s="11">
        <f t="shared" si="3"/>
        <v>3634880</v>
      </c>
    </row>
    <row r="50" spans="1:6" ht="15.75" customHeight="1">
      <c r="A50" s="61"/>
      <c r="B50" s="55"/>
      <c r="C50" s="23">
        <v>55</v>
      </c>
      <c r="D50" s="9">
        <v>45</v>
      </c>
      <c r="E50" s="11">
        <v>277761</v>
      </c>
      <c r="F50" s="11">
        <f t="shared" si="3"/>
        <v>12499245</v>
      </c>
    </row>
    <row r="51" spans="1:6" ht="15.75" customHeight="1">
      <c r="A51" s="61"/>
      <c r="B51" s="55"/>
      <c r="C51" s="23">
        <v>56</v>
      </c>
      <c r="D51" s="9">
        <v>10</v>
      </c>
      <c r="E51" s="11">
        <v>862083</v>
      </c>
      <c r="F51" s="11">
        <f t="shared" si="3"/>
        <v>8620830</v>
      </c>
    </row>
    <row r="52" spans="1:6" ht="15.75" customHeight="1">
      <c r="A52" s="61"/>
      <c r="B52" s="66" t="s">
        <v>15</v>
      </c>
      <c r="C52" s="23">
        <v>70</v>
      </c>
      <c r="D52" s="9">
        <f>170+3</f>
        <v>173</v>
      </c>
      <c r="E52" s="9">
        <v>177382</v>
      </c>
      <c r="F52" s="11">
        <f t="shared" si="3"/>
        <v>30687086</v>
      </c>
    </row>
    <row r="53" spans="1:6" ht="15.75" customHeight="1">
      <c r="A53" s="61"/>
      <c r="B53" s="67"/>
      <c r="C53" s="23">
        <v>71</v>
      </c>
      <c r="D53" s="9">
        <v>12</v>
      </c>
      <c r="E53" s="9">
        <v>365995</v>
      </c>
      <c r="F53" s="11">
        <f t="shared" si="3"/>
        <v>4391940</v>
      </c>
    </row>
    <row r="54" spans="1:6" ht="21.75" customHeight="1">
      <c r="A54" s="61"/>
      <c r="B54" s="19" t="s">
        <v>23</v>
      </c>
      <c r="C54" s="23">
        <v>82</v>
      </c>
      <c r="D54" s="9">
        <f>30+1+3+10</f>
        <v>44</v>
      </c>
      <c r="E54" s="9">
        <v>218122</v>
      </c>
      <c r="F54" s="11">
        <f t="shared" si="3"/>
        <v>9597368</v>
      </c>
    </row>
    <row r="55" spans="1:6" ht="26.25" customHeight="1">
      <c r="A55" s="65"/>
      <c r="B55" s="34" t="s">
        <v>28</v>
      </c>
      <c r="C55" s="35"/>
      <c r="D55" s="36">
        <f>SUM(D39:D54)</f>
        <v>845</v>
      </c>
      <c r="E55" s="36"/>
      <c r="F55" s="36">
        <f>SUM(F39:F54)</f>
        <v>162828824</v>
      </c>
    </row>
    <row r="56" spans="1:6" ht="15.75">
      <c r="A56" s="61" t="s">
        <v>26</v>
      </c>
      <c r="B56" s="71" t="s">
        <v>20</v>
      </c>
      <c r="C56" s="23">
        <v>1</v>
      </c>
      <c r="D56" s="9">
        <f>5+3+17</f>
        <v>25</v>
      </c>
      <c r="E56" s="29">
        <v>171506</v>
      </c>
      <c r="F56" s="9">
        <f>D56*E56</f>
        <v>4287650</v>
      </c>
    </row>
    <row r="57" spans="1:6" ht="15.75">
      <c r="A57" s="61"/>
      <c r="B57" s="71"/>
      <c r="C57" s="23">
        <v>2</v>
      </c>
      <c r="D57" s="9">
        <v>47</v>
      </c>
      <c r="E57" s="29">
        <v>262515</v>
      </c>
      <c r="F57" s="9">
        <f t="shared" ref="F57:F64" si="4">D57*E57</f>
        <v>12338205</v>
      </c>
    </row>
    <row r="58" spans="1:6" s="42" customFormat="1" ht="22.5" customHeight="1">
      <c r="A58" s="61"/>
      <c r="B58" s="38" t="s">
        <v>24</v>
      </c>
      <c r="C58" s="39">
        <v>6</v>
      </c>
      <c r="D58" s="40">
        <f>6+8+8</f>
        <v>22</v>
      </c>
      <c r="E58" s="41">
        <v>199732</v>
      </c>
      <c r="F58" s="40">
        <f t="shared" si="4"/>
        <v>4394104</v>
      </c>
    </row>
    <row r="59" spans="1:6" ht="22.5" customHeight="1">
      <c r="A59" s="61"/>
      <c r="B59" s="16" t="s">
        <v>25</v>
      </c>
      <c r="C59" s="23">
        <v>9</v>
      </c>
      <c r="D59" s="9">
        <f>5</f>
        <v>5</v>
      </c>
      <c r="E59" s="27">
        <v>135718</v>
      </c>
      <c r="F59" s="9">
        <f t="shared" si="4"/>
        <v>678590</v>
      </c>
    </row>
    <row r="60" spans="1:6" s="42" customFormat="1" ht="19.5" customHeight="1">
      <c r="A60" s="61"/>
      <c r="B60" s="43" t="s">
        <v>17</v>
      </c>
      <c r="C60" s="39">
        <v>24</v>
      </c>
      <c r="D60" s="40">
        <v>71</v>
      </c>
      <c r="E60" s="41">
        <v>508518</v>
      </c>
      <c r="F60" s="40">
        <f t="shared" si="4"/>
        <v>36104778</v>
      </c>
    </row>
    <row r="61" spans="1:6" s="42" customFormat="1" ht="19.5" customHeight="1">
      <c r="A61" s="61"/>
      <c r="B61" s="48" t="s">
        <v>22</v>
      </c>
      <c r="C61" s="39">
        <v>43</v>
      </c>
      <c r="D61" s="40">
        <v>39</v>
      </c>
      <c r="E61" s="49">
        <v>177912</v>
      </c>
      <c r="F61" s="40">
        <f>D61*E61</f>
        <v>6938568</v>
      </c>
    </row>
    <row r="62" spans="1:6" s="42" customFormat="1" ht="23.25" customHeight="1">
      <c r="A62" s="61"/>
      <c r="B62" s="72" t="s">
        <v>21</v>
      </c>
      <c r="C62" s="39">
        <v>79</v>
      </c>
      <c r="D62" s="40">
        <v>5</v>
      </c>
      <c r="E62" s="50">
        <v>126045</v>
      </c>
      <c r="F62" s="40">
        <f t="shared" si="4"/>
        <v>630225</v>
      </c>
    </row>
    <row r="63" spans="1:6" s="42" customFormat="1" ht="23.25" customHeight="1">
      <c r="A63" s="61"/>
      <c r="B63" s="73"/>
      <c r="C63" s="39">
        <v>80</v>
      </c>
      <c r="D63" s="40">
        <v>31</v>
      </c>
      <c r="E63" s="50">
        <v>186589</v>
      </c>
      <c r="F63" s="40">
        <f t="shared" si="4"/>
        <v>5784259</v>
      </c>
    </row>
    <row r="64" spans="1:6" s="42" customFormat="1" ht="23.25" customHeight="1">
      <c r="A64" s="61"/>
      <c r="B64" s="48" t="s">
        <v>23</v>
      </c>
      <c r="C64" s="39">
        <v>82</v>
      </c>
      <c r="D64" s="40">
        <v>0</v>
      </c>
      <c r="E64" s="50">
        <v>218122</v>
      </c>
      <c r="F64" s="40">
        <f t="shared" si="4"/>
        <v>0</v>
      </c>
    </row>
    <row r="65" spans="1:9" ht="24" customHeight="1">
      <c r="A65" s="65"/>
      <c r="B65" s="34" t="s">
        <v>28</v>
      </c>
      <c r="C65" s="31"/>
      <c r="D65" s="31">
        <f>SUM(D56:D64)</f>
        <v>245</v>
      </c>
      <c r="E65" s="31"/>
      <c r="F65" s="32">
        <f>SUM(F56:F64)</f>
        <v>71156379</v>
      </c>
    </row>
    <row r="66" spans="1:9" ht="26.25" customHeight="1">
      <c r="A66" s="68" t="s">
        <v>27</v>
      </c>
      <c r="B66" s="69"/>
      <c r="C66" s="70"/>
      <c r="D66" s="37">
        <f>D25+D28+D30+D38+D55+D65</f>
        <v>3293</v>
      </c>
      <c r="E66" s="37"/>
      <c r="F66" s="37">
        <f>F25+F28+F30+F38+F55+F65</f>
        <v>717117262</v>
      </c>
    </row>
    <row r="67" spans="1:9" ht="15" customHeight="1">
      <c r="F67" s="6"/>
    </row>
    <row r="68" spans="1:9" ht="15" customHeight="1">
      <c r="F68" s="6"/>
    </row>
    <row r="69" spans="1:9">
      <c r="E69" s="6"/>
      <c r="F69" s="6"/>
    </row>
    <row r="77" spans="1:9">
      <c r="I77" s="1" t="s">
        <v>31</v>
      </c>
    </row>
  </sheetData>
  <mergeCells count="22">
    <mergeCell ref="A66:C66"/>
    <mergeCell ref="A39:A55"/>
    <mergeCell ref="A56:A65"/>
    <mergeCell ref="B56:B57"/>
    <mergeCell ref="B62:B63"/>
    <mergeCell ref="B52:B53"/>
    <mergeCell ref="B40:B42"/>
    <mergeCell ref="B43:B51"/>
    <mergeCell ref="A26:A28"/>
    <mergeCell ref="A29:A30"/>
    <mergeCell ref="A31:A38"/>
    <mergeCell ref="B31:B32"/>
    <mergeCell ref="B33:B34"/>
    <mergeCell ref="B36:B37"/>
    <mergeCell ref="A1:F1"/>
    <mergeCell ref="A2:F2"/>
    <mergeCell ref="A3:F4"/>
    <mergeCell ref="A6:A25"/>
    <mergeCell ref="B9:B11"/>
    <mergeCell ref="B12:B20"/>
    <mergeCell ref="B7:B8"/>
    <mergeCell ref="B22:B23"/>
  </mergeCells>
  <pageMargins left="0.19685039370078741" right="0.19685039370078741" top="0" bottom="0" header="0.31496062992125984" footer="0.31496062992125984"/>
  <pageSetup paperSize="9" scale="4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 </vt:lpstr>
      <vt:lpstr>'приложение 1 '!Заголовки_для_печати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Михеева</dc:creator>
  <cp:lastModifiedBy>Шмакова</cp:lastModifiedBy>
  <cp:lastPrinted>2025-07-29T07:51:12Z</cp:lastPrinted>
  <dcterms:created xsi:type="dcterms:W3CDTF">2020-12-17T10:55:31Z</dcterms:created>
  <dcterms:modified xsi:type="dcterms:W3CDTF">2025-08-04T11:35:17Z</dcterms:modified>
</cp:coreProperties>
</file>