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K23" i="4"/>
  <c r="K19"/>
  <c r="K20"/>
  <c r="K15"/>
  <c r="K12"/>
  <c r="K14"/>
  <c r="K9"/>
  <c r="K8"/>
  <c r="K22"/>
  <c r="K21"/>
  <c r="K18"/>
  <c r="K17"/>
  <c r="K16"/>
  <c r="K13"/>
  <c r="K11"/>
  <c r="K10"/>
  <c r="K7"/>
  <c r="K22" i="3"/>
  <c r="K21"/>
  <c r="K17"/>
  <c r="K18"/>
  <c r="K16"/>
  <c r="K13"/>
  <c r="K11"/>
  <c r="K10"/>
  <c r="K7"/>
  <c r="K22" i="2"/>
  <c r="K21"/>
  <c r="K18"/>
  <c r="K17"/>
  <c r="K16"/>
  <c r="K13"/>
  <c r="K11"/>
  <c r="K10"/>
  <c r="N7"/>
  <c r="K7"/>
  <c r="I24" i="3" l="1"/>
  <c r="K8"/>
  <c r="K9"/>
  <c r="K12"/>
  <c r="K14"/>
  <c r="L14" s="1"/>
  <c r="M14" s="1"/>
  <c r="N14" s="1"/>
  <c r="K15"/>
  <c r="K19"/>
  <c r="K20"/>
  <c r="K23"/>
  <c r="K23" i="2"/>
  <c r="K8"/>
  <c r="K9"/>
  <c r="K12"/>
  <c r="K14"/>
  <c r="K15"/>
  <c r="K19"/>
  <c r="K20"/>
  <c r="L14"/>
  <c r="M14" s="1"/>
  <c r="N14" s="1"/>
  <c r="O14" l="1"/>
  <c r="O14" i="3"/>
  <c r="L14" i="4"/>
  <c r="M14" s="1"/>
  <c r="N14" s="1"/>
  <c r="O14" l="1"/>
  <c r="L17" l="1"/>
  <c r="M17" s="1"/>
  <c r="N17" s="1"/>
  <c r="L15"/>
  <c r="L9"/>
  <c r="M9" s="1"/>
  <c r="N9" s="1"/>
  <c r="L9" i="3"/>
  <c r="M9" s="1"/>
  <c r="N9" s="1"/>
  <c r="L22" i="2"/>
  <c r="M22" s="1"/>
  <c r="N22" s="1"/>
  <c r="L15"/>
  <c r="M15" s="1"/>
  <c r="N15" s="1"/>
  <c r="L8"/>
  <c r="L9"/>
  <c r="O9" i="3" l="1"/>
  <c r="O17" i="4"/>
  <c r="O9"/>
  <c r="L22"/>
  <c r="M22" s="1"/>
  <c r="N22" s="1"/>
  <c r="M15"/>
  <c r="N15" s="1"/>
  <c r="L8"/>
  <c r="M8" s="1"/>
  <c r="N8" s="1"/>
  <c r="L22" i="3"/>
  <c r="M22" s="1"/>
  <c r="N22" s="1"/>
  <c r="L17"/>
  <c r="M17" s="1"/>
  <c r="N17" s="1"/>
  <c r="L15"/>
  <c r="M15" s="1"/>
  <c r="N15" s="1"/>
  <c r="L8"/>
  <c r="M8" s="1"/>
  <c r="N8" s="1"/>
  <c r="O22" i="2"/>
  <c r="L17"/>
  <c r="M17" s="1"/>
  <c r="N17" s="1"/>
  <c r="O15"/>
  <c r="M9"/>
  <c r="N9" s="1"/>
  <c r="M8"/>
  <c r="N8" s="1"/>
  <c r="D8" i="5"/>
  <c r="E8"/>
  <c r="F8"/>
  <c r="G8"/>
  <c r="D9"/>
  <c r="E9"/>
  <c r="F9"/>
  <c r="G9"/>
  <c r="D10"/>
  <c r="E10"/>
  <c r="F10"/>
  <c r="G10"/>
  <c r="D11"/>
  <c r="E11"/>
  <c r="F11"/>
  <c r="D12"/>
  <c r="E12"/>
  <c r="F12"/>
  <c r="G12"/>
  <c r="D13"/>
  <c r="E13"/>
  <c r="F13"/>
  <c r="G13"/>
  <c r="D14"/>
  <c r="E14"/>
  <c r="F14"/>
  <c r="G14"/>
  <c r="D15"/>
  <c r="E15"/>
  <c r="F15"/>
  <c r="G15"/>
  <c r="D16"/>
  <c r="E16"/>
  <c r="F16"/>
  <c r="G16"/>
  <c r="D17"/>
  <c r="E17"/>
  <c r="F17"/>
  <c r="G17"/>
  <c r="D18"/>
  <c r="E18"/>
  <c r="F18"/>
  <c r="G18"/>
  <c r="D19"/>
  <c r="E19"/>
  <c r="F19"/>
  <c r="D20"/>
  <c r="E20"/>
  <c r="F20"/>
  <c r="D21"/>
  <c r="E21"/>
  <c r="F21"/>
  <c r="G21"/>
  <c r="D22"/>
  <c r="E22"/>
  <c r="F22"/>
  <c r="G22"/>
  <c r="D23"/>
  <c r="E23"/>
  <c r="F23"/>
  <c r="G23"/>
  <c r="D7"/>
  <c r="E7"/>
  <c r="F7"/>
  <c r="G19"/>
  <c r="O15" i="4" l="1"/>
  <c r="O15" i="3"/>
  <c r="O22" i="4"/>
  <c r="O22" i="3"/>
  <c r="O8" i="4"/>
  <c r="O17" i="3"/>
  <c r="O8"/>
  <c r="O17" i="2"/>
  <c r="O9"/>
  <c r="O8"/>
  <c r="G11" i="5"/>
  <c r="G20"/>
  <c r="L7" i="4"/>
  <c r="M7" s="1"/>
  <c r="N7" s="1"/>
  <c r="L7" i="3"/>
  <c r="M7" s="1"/>
  <c r="N7" s="1"/>
  <c r="L20" i="4" l="1"/>
  <c r="M20" s="1"/>
  <c r="N20" s="1"/>
  <c r="L19"/>
  <c r="M19" s="1"/>
  <c r="N19" s="1"/>
  <c r="L11"/>
  <c r="M11" s="1"/>
  <c r="N11" s="1"/>
  <c r="L10"/>
  <c r="M10" s="1"/>
  <c r="N10" s="1"/>
  <c r="L23"/>
  <c r="M23" s="1"/>
  <c r="N23" s="1"/>
  <c r="L21"/>
  <c r="M21" s="1"/>
  <c r="N21" s="1"/>
  <c r="L18"/>
  <c r="M18" s="1"/>
  <c r="N18" s="1"/>
  <c r="L16"/>
  <c r="M16" s="1"/>
  <c r="N16" s="1"/>
  <c r="L13"/>
  <c r="M13" s="1"/>
  <c r="N13" s="1"/>
  <c r="L12"/>
  <c r="M12" s="1"/>
  <c r="N12" s="1"/>
  <c r="O7"/>
  <c r="L20" i="3"/>
  <c r="M20" s="1"/>
  <c r="N20" s="1"/>
  <c r="L18"/>
  <c r="M18" s="1"/>
  <c r="N18" s="1"/>
  <c r="L16"/>
  <c r="M16" s="1"/>
  <c r="N16" s="1"/>
  <c r="L13"/>
  <c r="M13" s="1"/>
  <c r="N13" s="1"/>
  <c r="L12"/>
  <c r="M12" s="1"/>
  <c r="N12" s="1"/>
  <c r="L11"/>
  <c r="M11" s="1"/>
  <c r="N11" s="1"/>
  <c r="L10"/>
  <c r="M10" s="1"/>
  <c r="N10" s="1"/>
  <c r="L23"/>
  <c r="M23" s="1"/>
  <c r="N23" s="1"/>
  <c r="L21"/>
  <c r="M21" s="1"/>
  <c r="N21" s="1"/>
  <c r="L19"/>
  <c r="M19" s="1"/>
  <c r="N19" s="1"/>
  <c r="O7"/>
  <c r="L23" i="2"/>
  <c r="M23" s="1"/>
  <c r="N23" s="1"/>
  <c r="L21"/>
  <c r="M21" s="1"/>
  <c r="N21" s="1"/>
  <c r="L20"/>
  <c r="M20" s="1"/>
  <c r="N20" s="1"/>
  <c r="L19"/>
  <c r="M19" s="1"/>
  <c r="N19" s="1"/>
  <c r="L18"/>
  <c r="M18" s="1"/>
  <c r="N18" s="1"/>
  <c r="L16"/>
  <c r="M16" s="1"/>
  <c r="N16" s="1"/>
  <c r="L13"/>
  <c r="M13" s="1"/>
  <c r="N13" s="1"/>
  <c r="L12"/>
  <c r="M12" s="1"/>
  <c r="N12" s="1"/>
  <c r="L11"/>
  <c r="M11" s="1"/>
  <c r="N11" s="1"/>
  <c r="L10"/>
  <c r="M10" s="1"/>
  <c r="N10" s="1"/>
  <c r="O10" i="3" l="1"/>
  <c r="O11" i="2"/>
  <c r="O18" i="4"/>
  <c r="O21"/>
  <c r="O13"/>
  <c r="O12"/>
  <c r="O10"/>
  <c r="O23" i="3"/>
  <c r="O20"/>
  <c r="O21"/>
  <c r="O18"/>
  <c r="O16" i="2"/>
  <c r="O19"/>
  <c r="O20" i="4"/>
  <c r="O11"/>
  <c r="O19"/>
  <c r="O23"/>
  <c r="O16"/>
  <c r="O16" i="3"/>
  <c r="O19"/>
  <c r="O12"/>
  <c r="O13"/>
  <c r="O11"/>
  <c r="O12" i="2"/>
  <c r="O13"/>
  <c r="O10"/>
  <c r="O20"/>
  <c r="O23"/>
  <c r="O21"/>
  <c r="O18"/>
  <c r="C24" l="1"/>
  <c r="K24" i="4"/>
  <c r="L23" i="5"/>
  <c r="K23"/>
  <c r="J23"/>
  <c r="I23"/>
  <c r="H23"/>
  <c r="L22"/>
  <c r="K22"/>
  <c r="J22"/>
  <c r="I22"/>
  <c r="H22"/>
  <c r="J21"/>
  <c r="I21"/>
  <c r="H21"/>
  <c r="L20"/>
  <c r="K20"/>
  <c r="J20"/>
  <c r="I20"/>
  <c r="H20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3"/>
  <c r="K13"/>
  <c r="J13"/>
  <c r="I13"/>
  <c r="H13"/>
  <c r="K12"/>
  <c r="J12"/>
  <c r="I12"/>
  <c r="H12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C23"/>
  <c r="C22"/>
  <c r="C21"/>
  <c r="C20"/>
  <c r="C19"/>
  <c r="C18"/>
  <c r="C17"/>
  <c r="C16"/>
  <c r="C15"/>
  <c r="C14"/>
  <c r="C13"/>
  <c r="C12"/>
  <c r="C11"/>
  <c r="C10"/>
  <c r="C9"/>
  <c r="C8"/>
  <c r="C7"/>
  <c r="D24" i="2"/>
  <c r="E24"/>
  <c r="F24"/>
  <c r="G24"/>
  <c r="D24" i="3"/>
  <c r="E24"/>
  <c r="F24"/>
  <c r="G24"/>
  <c r="H24"/>
  <c r="J24"/>
  <c r="K24"/>
  <c r="C24"/>
  <c r="D24" i="4"/>
  <c r="E24"/>
  <c r="F24"/>
  <c r="G24"/>
  <c r="H24"/>
  <c r="I24"/>
  <c r="J24"/>
  <c r="C24"/>
  <c r="G7" i="5" l="1"/>
  <c r="M24" i="4"/>
  <c r="M9" i="5"/>
  <c r="M8"/>
  <c r="N10"/>
  <c r="M17"/>
  <c r="M23"/>
  <c r="M15"/>
  <c r="M22"/>
  <c r="M14"/>
  <c r="N19"/>
  <c r="M10"/>
  <c r="M11"/>
  <c r="M13"/>
  <c r="M16"/>
  <c r="M18"/>
  <c r="M19"/>
  <c r="M20"/>
  <c r="O19"/>
  <c r="O10"/>
  <c r="D24"/>
  <c r="E24"/>
  <c r="F24"/>
  <c r="K21"/>
  <c r="C24"/>
  <c r="G24" l="1"/>
  <c r="H7"/>
  <c r="H24" i="2"/>
  <c r="N15" i="5"/>
  <c r="N16"/>
  <c r="O24" i="4"/>
  <c r="N20" i="5"/>
  <c r="N11"/>
  <c r="N22"/>
  <c r="N18"/>
  <c r="N23"/>
  <c r="O15"/>
  <c r="O23"/>
  <c r="N13"/>
  <c r="O13"/>
  <c r="O17"/>
  <c r="N14"/>
  <c r="O9"/>
  <c r="O18"/>
  <c r="N8"/>
  <c r="N9"/>
  <c r="O8"/>
  <c r="O14"/>
  <c r="O22"/>
  <c r="N17"/>
  <c r="O11"/>
  <c r="O16"/>
  <c r="O20"/>
  <c r="I7" l="1"/>
  <c r="I24" i="2"/>
  <c r="H24" i="5"/>
  <c r="L21"/>
  <c r="L24" i="4"/>
  <c r="L24" i="3"/>
  <c r="I24" i="5" l="1"/>
  <c r="J7"/>
  <c r="J24" i="2"/>
  <c r="L12" i="5"/>
  <c r="M21"/>
  <c r="L7" i="2" l="1"/>
  <c r="K7" i="5"/>
  <c r="K24" i="2"/>
  <c r="J24" i="5"/>
  <c r="N12"/>
  <c r="M12"/>
  <c r="M24" i="3"/>
  <c r="N21" i="5"/>
  <c r="N24" i="4"/>
  <c r="M7" i="2" l="1"/>
  <c r="L7" i="5"/>
  <c r="L24" i="2"/>
  <c r="K24" i="5"/>
  <c r="O12"/>
  <c r="N24" i="3"/>
  <c r="O21" i="5"/>
  <c r="L2"/>
  <c r="L2" i="3"/>
  <c r="L2" i="2" s="1"/>
  <c r="O7" l="1"/>
  <c r="M7" i="5"/>
  <c r="M24" i="2"/>
  <c r="L24" i="5"/>
  <c r="O24" i="3"/>
  <c r="O1"/>
  <c r="M24" i="5" l="1"/>
  <c r="N7"/>
  <c r="N24" i="2"/>
  <c r="O7" i="5" l="1"/>
  <c r="O24" i="2"/>
  <c r="N24" i="5"/>
  <c r="O24" l="1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<sst xmlns="http://schemas.openxmlformats.org/spreadsheetml/2006/main" count="148" uniqueCount="41">
  <si>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</si>
  <si>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</si>
  <si>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</si>
  <si>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</si>
  <si>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</si>
  <si>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</si>
  <si>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</si>
  <si>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</si>
  <si>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</si>
  <si>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</si>
  <si>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</si>
  <si>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</si>
  <si>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</si>
  <si>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</si>
  <si>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</si>
  <si>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</si>
  <si>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</si>
  <si>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</si>
  <si>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</si>
  <si>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</si>
  <si>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</si>
  <si>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</si>
  <si>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</si>
  <si>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</si>
  <si>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</si>
  <si>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</si>
  <si>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</si>
  <si>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</si>
  <si>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</si>
  <si>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</si>
  <si>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</si>
  <si>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</si>
  <si>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</si>
  <si>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</si>
  <si>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</si>
  <si>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</si>
  <si>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</si>
  <si>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</si>
  <si>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Объем финансового обеспечения фельдшерско-акушерских пунктов в разрезе медицинских и страховых медицинских организаций на 2024г.</t>
  </si>
  <si>
    <t>АСП ООО "Капитал МС" - Филиал в Смоленской области</t>
  </si>
  <si>
    <t>Утверждено на заседании Комиссии по разработке Территориальной программы ОМС от  30.08.2024года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</si>
</sst>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0" fontId="8" fillId="2" borderId="7" xfId="1" quotePrefix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top" wrapText="1"/>
    </xf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/>
    <xf numFmtId="4" fontId="0" fillId="0" borderId="0" xfId="0" applyNumberFormat="1" applyFill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S3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workbookViewId="0">
      <selection activeCell="I31" sqref="I31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4.5703125" customWidth="1"/>
    <col min="16" max="16" width="13.5703125" customWidth="1"/>
  </cols>
  <sheetData>
    <row r="1" spans="1:17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0" t="s">
        <v>34</v>
      </c>
      <c r="O1" s="50"/>
    </row>
    <row r="2" spans="1:17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1" t="str">
        <f>капитал!L2</f>
        <v>Утверждено на заседании Комиссии по разработке Территориальной программы ОМС от  30.08.2024года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17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3596596</v>
      </c>
      <c r="D7" s="5">
        <v>316027.40999999997</v>
      </c>
      <c r="E7" s="5">
        <v>316027.40999999997</v>
      </c>
      <c r="F7" s="5">
        <v>316027.40999999997</v>
      </c>
      <c r="G7" s="5">
        <v>299716.31</v>
      </c>
      <c r="H7" s="5">
        <v>299716.31</v>
      </c>
      <c r="I7" s="5">
        <v>299716.31</v>
      </c>
      <c r="J7" s="37">
        <v>291560.81</v>
      </c>
      <c r="K7" s="5">
        <f>J7</f>
        <v>291560.81</v>
      </c>
      <c r="L7" s="5">
        <f t="shared" ref="L7:M7" si="0">K7</f>
        <v>291560.81</v>
      </c>
      <c r="M7" s="5">
        <f t="shared" si="0"/>
        <v>291560.81</v>
      </c>
      <c r="N7" s="5">
        <f>M7</f>
        <v>291560.81</v>
      </c>
      <c r="O7" s="5">
        <f>C7-D7-E7-F7-G7-H7-I7-J7-K7-L7-M7-N7</f>
        <v>291560.78999999916</v>
      </c>
      <c r="P7" s="23"/>
      <c r="Q7" s="23"/>
    </row>
    <row r="8" spans="1:17" s="1" customFormat="1">
      <c r="A8" s="28">
        <v>2</v>
      </c>
      <c r="B8" s="26" t="s">
        <v>35</v>
      </c>
      <c r="C8" s="6">
        <v>1257878</v>
      </c>
      <c r="D8" s="5">
        <v>103981.67</v>
      </c>
      <c r="E8" s="5">
        <v>103981.67</v>
      </c>
      <c r="F8" s="5">
        <v>103981.67</v>
      </c>
      <c r="G8" s="5">
        <v>103981.67</v>
      </c>
      <c r="H8" s="5">
        <v>103981.67</v>
      </c>
      <c r="I8" s="5">
        <v>103981.67</v>
      </c>
      <c r="J8" s="37">
        <v>102004.16</v>
      </c>
      <c r="K8" s="5">
        <f t="shared" ref="K8:K20" si="1">ROUND((C8-J8-I8-H8-G8-F8-E8-D8)/5,2)</f>
        <v>106396.76</v>
      </c>
      <c r="L8" s="5">
        <f t="shared" ref="L8:L9" si="2">K8</f>
        <v>106396.76</v>
      </c>
      <c r="M8" s="5">
        <f t="shared" ref="M8:M9" si="3">L8</f>
        <v>106396.76</v>
      </c>
      <c r="N8" s="5">
        <f t="shared" ref="N8:N9" si="4">M8</f>
        <v>106396.76</v>
      </c>
      <c r="O8" s="5">
        <f t="shared" ref="O8:O9" si="5">C8-D8-E8-F8-G8-H8-I8-J8-K8-L8-M8-N8</f>
        <v>106396.77999999993</v>
      </c>
      <c r="P8" s="23"/>
      <c r="Q8" s="23"/>
    </row>
    <row r="9" spans="1:17">
      <c r="A9" s="14">
        <v>3</v>
      </c>
      <c r="B9" s="8" t="s">
        <v>2</v>
      </c>
      <c r="C9" s="6">
        <v>42083</v>
      </c>
      <c r="D9" s="5">
        <v>3447.25</v>
      </c>
      <c r="E9" s="5">
        <v>3447.25</v>
      </c>
      <c r="F9" s="5">
        <v>3447.25</v>
      </c>
      <c r="G9" s="5">
        <v>3341.14</v>
      </c>
      <c r="H9" s="5">
        <v>3341.14</v>
      </c>
      <c r="I9" s="5">
        <v>3341.14</v>
      </c>
      <c r="J9" s="37">
        <v>3487.14</v>
      </c>
      <c r="K9" s="5">
        <f t="shared" si="1"/>
        <v>3646.14</v>
      </c>
      <c r="L9" s="5">
        <f t="shared" si="2"/>
        <v>3646.14</v>
      </c>
      <c r="M9" s="5">
        <f t="shared" si="3"/>
        <v>3646.14</v>
      </c>
      <c r="N9" s="5">
        <f t="shared" si="4"/>
        <v>3646.14</v>
      </c>
      <c r="O9" s="5">
        <f t="shared" si="5"/>
        <v>3646.1300000000042</v>
      </c>
      <c r="P9" s="23"/>
      <c r="Q9" s="23"/>
    </row>
    <row r="10" spans="1:17">
      <c r="A10" s="28">
        <v>4</v>
      </c>
      <c r="B10" s="8" t="s">
        <v>3</v>
      </c>
      <c r="C10" s="6">
        <v>4212533</v>
      </c>
      <c r="D10" s="5">
        <v>351044.42</v>
      </c>
      <c r="E10" s="5">
        <v>351044.42</v>
      </c>
      <c r="F10" s="5">
        <v>351044.42</v>
      </c>
      <c r="G10" s="5">
        <v>351044.42</v>
      </c>
      <c r="H10" s="5">
        <v>351044.42</v>
      </c>
      <c r="I10" s="5">
        <v>351044.42</v>
      </c>
      <c r="J10" s="37">
        <v>351044.42</v>
      </c>
      <c r="K10" s="5">
        <f>J10</f>
        <v>351044.42</v>
      </c>
      <c r="L10" s="5">
        <f t="shared" ref="L10:L23" si="6">K10</f>
        <v>351044.42</v>
      </c>
      <c r="M10" s="5">
        <f t="shared" ref="M10:M23" si="7">L10</f>
        <v>351044.42</v>
      </c>
      <c r="N10" s="5">
        <f t="shared" ref="N10:N23" si="8">M10</f>
        <v>351044.42</v>
      </c>
      <c r="O10" s="5">
        <f t="shared" ref="O10:O23" si="9">C10-D10-E10-F10-G10-H10-I10-J10-K10-L10-M10-N10</f>
        <v>351044.38000000076</v>
      </c>
      <c r="P10" s="23"/>
      <c r="Q10" s="23"/>
    </row>
    <row r="11" spans="1:17" s="33" customFormat="1" ht="19.5" customHeight="1">
      <c r="A11" s="14">
        <v>5</v>
      </c>
      <c r="B11" s="31" t="s">
        <v>4</v>
      </c>
      <c r="C11" s="36">
        <v>231409</v>
      </c>
      <c r="D11" s="5">
        <v>19284.080000000002</v>
      </c>
      <c r="E11" s="5">
        <v>19284.080000000002</v>
      </c>
      <c r="F11" s="5">
        <v>19284.080000000002</v>
      </c>
      <c r="G11" s="5">
        <v>19284.080000000002</v>
      </c>
      <c r="H11" s="5">
        <v>19284.080000000002</v>
      </c>
      <c r="I11" s="5">
        <v>19284.080000000002</v>
      </c>
      <c r="J11" s="37">
        <v>19284.080000000002</v>
      </c>
      <c r="K11" s="5">
        <f>J11</f>
        <v>19284.080000000002</v>
      </c>
      <c r="L11" s="5">
        <f t="shared" si="6"/>
        <v>19284.080000000002</v>
      </c>
      <c r="M11" s="5">
        <f t="shared" si="7"/>
        <v>19284.080000000002</v>
      </c>
      <c r="N11" s="5">
        <f t="shared" si="8"/>
        <v>19284.080000000002</v>
      </c>
      <c r="O11" s="5">
        <f t="shared" si="9"/>
        <v>19284.119999999908</v>
      </c>
      <c r="P11" s="32"/>
      <c r="Q11" s="23"/>
    </row>
    <row r="12" spans="1:17" s="33" customFormat="1">
      <c r="A12" s="28">
        <v>6</v>
      </c>
      <c r="B12" s="31" t="s">
        <v>36</v>
      </c>
      <c r="C12" s="36">
        <v>335889</v>
      </c>
      <c r="D12" s="5">
        <v>30353.08</v>
      </c>
      <c r="E12" s="5">
        <v>30353.08</v>
      </c>
      <c r="F12" s="5">
        <v>30353.08</v>
      </c>
      <c r="G12" s="5">
        <v>27919.200000000001</v>
      </c>
      <c r="H12" s="5">
        <v>27919.200000000001</v>
      </c>
      <c r="I12" s="5">
        <v>27919.200000000001</v>
      </c>
      <c r="J12" s="37">
        <v>27919.200000000001</v>
      </c>
      <c r="K12" s="5">
        <f t="shared" si="1"/>
        <v>26630.59</v>
      </c>
      <c r="L12" s="5">
        <f t="shared" si="6"/>
        <v>26630.59</v>
      </c>
      <c r="M12" s="5">
        <f t="shared" si="7"/>
        <v>26630.59</v>
      </c>
      <c r="N12" s="5">
        <f t="shared" si="8"/>
        <v>26630.59</v>
      </c>
      <c r="O12" s="5">
        <f t="shared" si="9"/>
        <v>26630.599999999915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795299</v>
      </c>
      <c r="D13" s="5">
        <v>66274.92</v>
      </c>
      <c r="E13" s="5">
        <v>66274.92</v>
      </c>
      <c r="F13" s="5">
        <v>66274.92</v>
      </c>
      <c r="G13" s="5">
        <v>66274.92</v>
      </c>
      <c r="H13" s="5">
        <v>66274.92</v>
      </c>
      <c r="I13" s="5">
        <v>66274.92</v>
      </c>
      <c r="J13" s="37">
        <v>66274.92</v>
      </c>
      <c r="K13" s="5">
        <f>J13</f>
        <v>66274.92</v>
      </c>
      <c r="L13" s="5">
        <f t="shared" si="6"/>
        <v>66274.92</v>
      </c>
      <c r="M13" s="5">
        <f t="shared" si="7"/>
        <v>66274.92</v>
      </c>
      <c r="N13" s="5">
        <f t="shared" si="8"/>
        <v>66274.92</v>
      </c>
      <c r="O13" s="5">
        <f t="shared" si="9"/>
        <v>66274.879999999932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5100296</v>
      </c>
      <c r="D14" s="5">
        <v>375859.17</v>
      </c>
      <c r="E14" s="5">
        <v>375859.17</v>
      </c>
      <c r="F14" s="5">
        <v>375859.17</v>
      </c>
      <c r="G14" s="5">
        <v>391804.72</v>
      </c>
      <c r="H14" s="37">
        <v>423695.72</v>
      </c>
      <c r="I14" s="37">
        <v>423695.72</v>
      </c>
      <c r="J14" s="37">
        <v>448753.06</v>
      </c>
      <c r="K14" s="5">
        <f t="shared" si="1"/>
        <v>456953.85</v>
      </c>
      <c r="L14" s="5">
        <f t="shared" ref="L14" si="10">K14</f>
        <v>456953.85</v>
      </c>
      <c r="M14" s="5">
        <f t="shared" ref="M14" si="11">L14</f>
        <v>456953.85</v>
      </c>
      <c r="N14" s="5">
        <f t="shared" ref="N14" si="12">M14</f>
        <v>456953.85</v>
      </c>
      <c r="O14" s="5">
        <f t="shared" ref="O14" si="13">C14-D14-E14-F14-G14-H14-I14-J14-K14-L14-M14-N14</f>
        <v>456953.87000000081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1763531</v>
      </c>
      <c r="D15" s="5">
        <v>142887.32999999999</v>
      </c>
      <c r="E15" s="5">
        <v>142887.32999999999</v>
      </c>
      <c r="F15" s="5">
        <v>142887.32999999999</v>
      </c>
      <c r="G15" s="5">
        <v>142887.32999999999</v>
      </c>
      <c r="H15" s="5">
        <v>142887.32999999999</v>
      </c>
      <c r="I15" s="5">
        <v>142887.32999999999</v>
      </c>
      <c r="J15" s="37">
        <v>145394.17000000001</v>
      </c>
      <c r="K15" s="5">
        <f t="shared" si="1"/>
        <v>152162.57</v>
      </c>
      <c r="L15" s="5">
        <f t="shared" si="6"/>
        <v>152162.57</v>
      </c>
      <c r="M15" s="5">
        <f t="shared" si="7"/>
        <v>152162.57</v>
      </c>
      <c r="N15" s="5">
        <f t="shared" si="8"/>
        <v>152162.57</v>
      </c>
      <c r="O15" s="5">
        <f t="shared" si="9"/>
        <v>152162.56999999954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1527020</v>
      </c>
      <c r="D16" s="5">
        <v>127251.67</v>
      </c>
      <c r="E16" s="5">
        <v>127251.67</v>
      </c>
      <c r="F16" s="5">
        <v>127251.67</v>
      </c>
      <c r="G16" s="5">
        <v>127251.67</v>
      </c>
      <c r="H16" s="5">
        <v>127251.67</v>
      </c>
      <c r="I16" s="5">
        <v>127251.67</v>
      </c>
      <c r="J16" s="37">
        <v>127251.67</v>
      </c>
      <c r="K16" s="5">
        <f>J16</f>
        <v>127251.67</v>
      </c>
      <c r="L16" s="5">
        <f t="shared" si="6"/>
        <v>127251.67</v>
      </c>
      <c r="M16" s="5">
        <f t="shared" si="7"/>
        <v>127251.67</v>
      </c>
      <c r="N16" s="5">
        <f t="shared" si="8"/>
        <v>127251.67</v>
      </c>
      <c r="O16" s="5">
        <f t="shared" si="9"/>
        <v>127251.63000000011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5759168</v>
      </c>
      <c r="D17" s="5">
        <v>469942.92</v>
      </c>
      <c r="E17" s="5">
        <v>469942.92</v>
      </c>
      <c r="F17" s="5">
        <v>469942.92</v>
      </c>
      <c r="G17" s="5">
        <v>478208.58</v>
      </c>
      <c r="H17" s="5">
        <v>478208.58</v>
      </c>
      <c r="I17" s="5">
        <v>478208.58</v>
      </c>
      <c r="J17" s="37">
        <v>485785.58</v>
      </c>
      <c r="K17" s="5">
        <f>J17</f>
        <v>485785.58</v>
      </c>
      <c r="L17" s="5">
        <f t="shared" ref="L17" si="14">K17</f>
        <v>485785.58</v>
      </c>
      <c r="M17" s="5">
        <f t="shared" ref="M17" si="15">L17</f>
        <v>485785.58</v>
      </c>
      <c r="N17" s="5">
        <f t="shared" ref="N17" si="16">M17</f>
        <v>485785.58</v>
      </c>
      <c r="O17" s="5">
        <f t="shared" ref="O17" si="17">C17-D17-E17-F17-G17-H17-I17-J17-K17-L17-M17-N17</f>
        <v>485785.59999999969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4355204</v>
      </c>
      <c r="D18" s="5">
        <v>362933.67</v>
      </c>
      <c r="E18" s="5">
        <v>362933.67</v>
      </c>
      <c r="F18" s="5">
        <v>362933.67</v>
      </c>
      <c r="G18" s="5">
        <v>362933.67</v>
      </c>
      <c r="H18" s="5">
        <v>362933.67</v>
      </c>
      <c r="I18" s="5">
        <v>362933.67</v>
      </c>
      <c r="J18" s="37">
        <v>362933.67</v>
      </c>
      <c r="K18" s="5">
        <f>J18</f>
        <v>362933.67</v>
      </c>
      <c r="L18" s="5">
        <f t="shared" si="6"/>
        <v>362933.67</v>
      </c>
      <c r="M18" s="5">
        <f t="shared" si="7"/>
        <v>362933.67</v>
      </c>
      <c r="N18" s="5">
        <f t="shared" si="8"/>
        <v>362933.67</v>
      </c>
      <c r="O18" s="5">
        <f t="shared" si="9"/>
        <v>362933.63000000076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2337821</v>
      </c>
      <c r="D19" s="5">
        <v>192161.83</v>
      </c>
      <c r="E19" s="5">
        <v>192161.83</v>
      </c>
      <c r="F19" s="5">
        <v>192161.83</v>
      </c>
      <c r="G19" s="5">
        <v>192161.83</v>
      </c>
      <c r="H19" s="5">
        <v>192161.83</v>
      </c>
      <c r="I19" s="5">
        <v>192161.83</v>
      </c>
      <c r="J19" s="37">
        <v>192161.83</v>
      </c>
      <c r="K19" s="5">
        <f t="shared" si="1"/>
        <v>198537.64</v>
      </c>
      <c r="L19" s="5">
        <f t="shared" si="6"/>
        <v>198537.64</v>
      </c>
      <c r="M19" s="5">
        <f t="shared" si="7"/>
        <v>198537.64</v>
      </c>
      <c r="N19" s="5">
        <f t="shared" si="8"/>
        <v>198537.64</v>
      </c>
      <c r="O19" s="5">
        <f t="shared" si="9"/>
        <v>198537.62999999954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4698225</v>
      </c>
      <c r="D20" s="5">
        <v>392984.83</v>
      </c>
      <c r="E20" s="5">
        <v>392984.83</v>
      </c>
      <c r="F20" s="5">
        <v>392984.83</v>
      </c>
      <c r="G20" s="5">
        <v>382080.28</v>
      </c>
      <c r="H20" s="5">
        <v>382080.28</v>
      </c>
      <c r="I20" s="5">
        <v>382080.28</v>
      </c>
      <c r="J20" s="37">
        <v>382080.28</v>
      </c>
      <c r="K20" s="5">
        <f t="shared" si="1"/>
        <v>398189.88</v>
      </c>
      <c r="L20" s="5">
        <f t="shared" si="6"/>
        <v>398189.88</v>
      </c>
      <c r="M20" s="5">
        <f t="shared" si="7"/>
        <v>398189.88</v>
      </c>
      <c r="N20" s="5">
        <f t="shared" si="8"/>
        <v>398189.88</v>
      </c>
      <c r="O20" s="5">
        <f t="shared" si="9"/>
        <v>398189.86999999895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115592</v>
      </c>
      <c r="D21" s="5">
        <v>9838.42</v>
      </c>
      <c r="E21" s="5">
        <v>9838.42</v>
      </c>
      <c r="F21" s="5">
        <v>9838.42</v>
      </c>
      <c r="G21" s="5">
        <v>9564.08</v>
      </c>
      <c r="H21" s="5">
        <v>9564.08</v>
      </c>
      <c r="I21" s="5">
        <v>9564.08</v>
      </c>
      <c r="J21" s="37">
        <v>9564.08</v>
      </c>
      <c r="K21" s="5">
        <f>J21</f>
        <v>9564.08</v>
      </c>
      <c r="L21" s="5">
        <f t="shared" si="6"/>
        <v>9564.08</v>
      </c>
      <c r="M21" s="5">
        <f t="shared" si="7"/>
        <v>9564.08</v>
      </c>
      <c r="N21" s="5">
        <f t="shared" si="8"/>
        <v>9564.08</v>
      </c>
      <c r="O21" s="5">
        <f t="shared" si="9"/>
        <v>9564.0999999999931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246882</v>
      </c>
      <c r="D22" s="5">
        <v>19317.080000000002</v>
      </c>
      <c r="E22" s="5">
        <v>19317.080000000002</v>
      </c>
      <c r="F22" s="5">
        <v>19317.080000000002</v>
      </c>
      <c r="G22" s="5">
        <v>20573.53</v>
      </c>
      <c r="H22" s="5">
        <v>20573.53</v>
      </c>
      <c r="I22" s="5">
        <v>20573.53</v>
      </c>
      <c r="J22" s="37">
        <v>21201.7</v>
      </c>
      <c r="K22" s="5">
        <f>J22</f>
        <v>21201.7</v>
      </c>
      <c r="L22" s="5">
        <f t="shared" si="6"/>
        <v>21201.7</v>
      </c>
      <c r="M22" s="5">
        <f t="shared" si="7"/>
        <v>21201.7</v>
      </c>
      <c r="N22" s="5">
        <f t="shared" si="8"/>
        <v>21201.7</v>
      </c>
      <c r="O22" s="5">
        <f t="shared" si="9"/>
        <v>21201.669999999966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2642821</v>
      </c>
      <c r="D23" s="5">
        <v>243561.25</v>
      </c>
      <c r="E23" s="5">
        <v>243561.25</v>
      </c>
      <c r="F23" s="5">
        <v>243561.25</v>
      </c>
      <c r="G23" s="5">
        <v>208420.47</v>
      </c>
      <c r="H23" s="5">
        <v>208420.47</v>
      </c>
      <c r="I23" s="5">
        <v>208420.47</v>
      </c>
      <c r="J23" s="37">
        <v>208420.47</v>
      </c>
      <c r="K23" s="5">
        <f>ROUND((C23-J23-I23-H23-G23-F23-E23-D23)/5,2)</f>
        <v>215691.07</v>
      </c>
      <c r="L23" s="5">
        <f t="shared" si="6"/>
        <v>215691.07</v>
      </c>
      <c r="M23" s="5">
        <f t="shared" si="7"/>
        <v>215691.07</v>
      </c>
      <c r="N23" s="5">
        <f t="shared" si="8"/>
        <v>215691.07</v>
      </c>
      <c r="O23" s="5">
        <f t="shared" si="9"/>
        <v>215691.08999999997</v>
      </c>
      <c r="P23" s="32"/>
      <c r="Q23" s="23"/>
    </row>
    <row r="24" spans="1:17" s="22" customFormat="1" ht="23.25" customHeight="1">
      <c r="A24" s="45" t="s">
        <v>15</v>
      </c>
      <c r="B24" s="46"/>
      <c r="C24" s="21">
        <f t="shared" ref="C24:O24" si="18">SUM(C7:C23)</f>
        <v>39018247</v>
      </c>
      <c r="D24" s="21">
        <f t="shared" si="18"/>
        <v>3227151</v>
      </c>
      <c r="E24" s="21">
        <f t="shared" si="18"/>
        <v>3227151</v>
      </c>
      <c r="F24" s="21">
        <f t="shared" si="18"/>
        <v>3227151</v>
      </c>
      <c r="G24" s="21">
        <f t="shared" si="18"/>
        <v>3187447.9000000004</v>
      </c>
      <c r="H24" s="21">
        <f t="shared" si="18"/>
        <v>3219338.9000000004</v>
      </c>
      <c r="I24" s="21">
        <f t="shared" si="18"/>
        <v>3219338.9000000004</v>
      </c>
      <c r="J24" s="21">
        <f t="shared" si="18"/>
        <v>3245121.2400000007</v>
      </c>
      <c r="K24" s="21">
        <f t="shared" si="18"/>
        <v>3293109.43</v>
      </c>
      <c r="L24" s="21">
        <f t="shared" si="18"/>
        <v>3293109.43</v>
      </c>
      <c r="M24" s="21">
        <f t="shared" si="18"/>
        <v>3293109.43</v>
      </c>
      <c r="N24" s="21">
        <f t="shared" si="18"/>
        <v>3293109.43</v>
      </c>
      <c r="O24" s="21">
        <f t="shared" si="18"/>
        <v>3293109.3399999985</v>
      </c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7"/>
  <sheetViews>
    <sheetView zoomScale="90" zoomScaleNormal="90" workbookViewId="0">
      <selection activeCell="J8" sqref="J8:O2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6" width="14.5703125" customWidth="1"/>
  </cols>
  <sheetData>
    <row r="1" spans="1:17">
      <c r="O1" s="20" t="str">
        <f>согаз!N1</f>
        <v>Приложение 9</v>
      </c>
    </row>
    <row r="2" spans="1:17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tr">
        <f>макс!L2</f>
        <v>Утверждено на заседании Комиссии по разработке Территориальной программы ОМС от  30.08.2024года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39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1021071</v>
      </c>
      <c r="D7" s="5">
        <v>89719.99</v>
      </c>
      <c r="E7" s="5">
        <v>89719.99</v>
      </c>
      <c r="F7" s="5">
        <v>89719.99</v>
      </c>
      <c r="G7" s="5">
        <v>85089.34</v>
      </c>
      <c r="H7" s="5">
        <v>85089.34</v>
      </c>
      <c r="I7" s="5">
        <v>85089.34</v>
      </c>
      <c r="J7" s="37">
        <v>82773.84</v>
      </c>
      <c r="K7" s="37">
        <f>J7</f>
        <v>82773.84</v>
      </c>
      <c r="L7" s="37">
        <f t="shared" ref="L7:N7" si="0">K7</f>
        <v>82773.84</v>
      </c>
      <c r="M7" s="37">
        <f t="shared" si="0"/>
        <v>82773.84</v>
      </c>
      <c r="N7" s="37">
        <f t="shared" si="0"/>
        <v>82773.84</v>
      </c>
      <c r="O7" s="37">
        <f>C7-D7-E7-F7-G7-H7-I7-J7-K7-L7-M7-N7</f>
        <v>82773.810000000201</v>
      </c>
      <c r="P7" s="23"/>
      <c r="Q7" s="23"/>
    </row>
    <row r="8" spans="1:17" s="1" customFormat="1">
      <c r="A8" s="28">
        <v>2</v>
      </c>
      <c r="B8" s="26" t="s">
        <v>35</v>
      </c>
      <c r="C8" s="6">
        <v>31923281</v>
      </c>
      <c r="D8" s="5">
        <v>2638915.92</v>
      </c>
      <c r="E8" s="5">
        <v>2638915.92</v>
      </c>
      <c r="F8" s="5">
        <v>2638915.92</v>
      </c>
      <c r="G8" s="5">
        <v>2638915.92</v>
      </c>
      <c r="H8" s="5">
        <v>2638915.92</v>
      </c>
      <c r="I8" s="5">
        <v>2638915.92</v>
      </c>
      <c r="J8" s="5">
        <v>2588731.25</v>
      </c>
      <c r="K8" s="5">
        <f t="shared" ref="K8:K23" si="1">ROUND((C8-J8-I8-H8-G8-F8-E8-D8)/5,2)</f>
        <v>2700210.85</v>
      </c>
      <c r="L8" s="5">
        <f t="shared" ref="L8:L9" si="2">K8</f>
        <v>2700210.85</v>
      </c>
      <c r="M8" s="5">
        <f t="shared" ref="M8:M9" si="3">L8</f>
        <v>2700210.85</v>
      </c>
      <c r="N8" s="5">
        <f t="shared" ref="N8:N9" si="4">M8</f>
        <v>2700210.85</v>
      </c>
      <c r="O8" s="5">
        <f t="shared" ref="O8:O9" si="5">C8-D8-E8-F8-G8-H8-I8-J8-K8-L8-M8-N8</f>
        <v>2700210.8299999922</v>
      </c>
      <c r="P8" s="23"/>
      <c r="Q8" s="23"/>
    </row>
    <row r="9" spans="1:17">
      <c r="A9" s="14">
        <v>3</v>
      </c>
      <c r="B9" s="8" t="s">
        <v>2</v>
      </c>
      <c r="C9" s="6">
        <v>15846425</v>
      </c>
      <c r="D9" s="5">
        <v>1298068.33</v>
      </c>
      <c r="E9" s="5">
        <v>1298068.33</v>
      </c>
      <c r="F9" s="5">
        <v>1298068.33</v>
      </c>
      <c r="G9" s="5">
        <v>1258127.56</v>
      </c>
      <c r="H9" s="5">
        <v>1258127.56</v>
      </c>
      <c r="I9" s="5">
        <v>1258127.56</v>
      </c>
      <c r="J9" s="5">
        <v>1313046.22</v>
      </c>
      <c r="K9" s="5">
        <f t="shared" si="1"/>
        <v>1372958.22</v>
      </c>
      <c r="L9" s="5">
        <f t="shared" si="2"/>
        <v>1372958.22</v>
      </c>
      <c r="M9" s="5">
        <f t="shared" si="3"/>
        <v>1372958.22</v>
      </c>
      <c r="N9" s="5">
        <f t="shared" si="4"/>
        <v>1372958.22</v>
      </c>
      <c r="O9" s="5">
        <f t="shared" si="5"/>
        <v>1372958.2299999993</v>
      </c>
      <c r="P9" s="23"/>
      <c r="Q9" s="23"/>
    </row>
    <row r="10" spans="1:17">
      <c r="A10" s="28">
        <v>4</v>
      </c>
      <c r="B10" s="8" t="s">
        <v>3</v>
      </c>
      <c r="C10" s="6">
        <v>1299646</v>
      </c>
      <c r="D10" s="5">
        <v>108303.83</v>
      </c>
      <c r="E10" s="5">
        <v>108303.83</v>
      </c>
      <c r="F10" s="5">
        <v>108303.83</v>
      </c>
      <c r="G10" s="5">
        <v>108303.83</v>
      </c>
      <c r="H10" s="5">
        <v>108303.83</v>
      </c>
      <c r="I10" s="5">
        <v>108303.83</v>
      </c>
      <c r="J10" s="5">
        <v>108303.83</v>
      </c>
      <c r="K10" s="5">
        <f>J10</f>
        <v>108303.83</v>
      </c>
      <c r="L10" s="5">
        <f t="shared" ref="L10:L23" si="6">K10</f>
        <v>108303.83</v>
      </c>
      <c r="M10" s="5">
        <f t="shared" ref="M10:M23" si="7">L10</f>
        <v>108303.83</v>
      </c>
      <c r="N10" s="5">
        <f t="shared" ref="N10:N23" si="8">M10</f>
        <v>108303.83</v>
      </c>
      <c r="O10" s="5">
        <f t="shared" ref="O10:O23" si="9">C10-D10-E10-F10-G10-H10-I10-J10-K10-L10-M10-N10</f>
        <v>108303.87000000001</v>
      </c>
      <c r="P10" s="23"/>
      <c r="Q10" s="23"/>
    </row>
    <row r="11" spans="1:17" s="33" customFormat="1" ht="19.5" customHeight="1">
      <c r="A11" s="14">
        <v>5</v>
      </c>
      <c r="B11" s="31" t="s">
        <v>4</v>
      </c>
      <c r="C11" s="36">
        <v>7728246</v>
      </c>
      <c r="D11" s="5">
        <v>644020.5</v>
      </c>
      <c r="E11" s="5">
        <v>644020.5</v>
      </c>
      <c r="F11" s="5">
        <v>644020.5</v>
      </c>
      <c r="G11" s="5">
        <v>644020.5</v>
      </c>
      <c r="H11" s="5">
        <v>644020.5</v>
      </c>
      <c r="I11" s="5">
        <v>644020.5</v>
      </c>
      <c r="J11" s="5">
        <v>644020.5</v>
      </c>
      <c r="K11" s="5">
        <f>J11</f>
        <v>644020.5</v>
      </c>
      <c r="L11" s="5">
        <f t="shared" si="6"/>
        <v>644020.5</v>
      </c>
      <c r="M11" s="5">
        <f t="shared" si="7"/>
        <v>644020.5</v>
      </c>
      <c r="N11" s="5">
        <f t="shared" si="8"/>
        <v>644020.5</v>
      </c>
      <c r="O11" s="5">
        <f t="shared" si="9"/>
        <v>644020.5</v>
      </c>
      <c r="P11" s="32"/>
      <c r="Q11" s="23"/>
    </row>
    <row r="12" spans="1:17" s="33" customFormat="1">
      <c r="A12" s="28">
        <v>6</v>
      </c>
      <c r="B12" s="31" t="s">
        <v>36</v>
      </c>
      <c r="C12" s="36">
        <v>1018163</v>
      </c>
      <c r="D12" s="5">
        <v>92007.83</v>
      </c>
      <c r="E12" s="5">
        <v>92007.83</v>
      </c>
      <c r="F12" s="5">
        <v>92007.83</v>
      </c>
      <c r="G12" s="5">
        <v>84629.83</v>
      </c>
      <c r="H12" s="5">
        <v>84629.83</v>
      </c>
      <c r="I12" s="5">
        <v>84629.83</v>
      </c>
      <c r="J12" s="5">
        <v>84629.83</v>
      </c>
      <c r="K12" s="5">
        <f t="shared" si="1"/>
        <v>80724.039999999994</v>
      </c>
      <c r="L12" s="5">
        <f t="shared" si="6"/>
        <v>80724.039999999994</v>
      </c>
      <c r="M12" s="5">
        <f t="shared" si="7"/>
        <v>80724.039999999994</v>
      </c>
      <c r="N12" s="5">
        <f t="shared" si="8"/>
        <v>80724.039999999994</v>
      </c>
      <c r="O12" s="5">
        <f t="shared" si="9"/>
        <v>80724.030000000246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2723438</v>
      </c>
      <c r="D13" s="5">
        <v>226953.17</v>
      </c>
      <c r="E13" s="5">
        <v>226953.17</v>
      </c>
      <c r="F13" s="5">
        <v>226953.17</v>
      </c>
      <c r="G13" s="5">
        <v>226953.17</v>
      </c>
      <c r="H13" s="5">
        <v>226953.17</v>
      </c>
      <c r="I13" s="5">
        <v>226953.17</v>
      </c>
      <c r="J13" s="5">
        <v>226953.17</v>
      </c>
      <c r="K13" s="5">
        <f>J13</f>
        <v>226953.17</v>
      </c>
      <c r="L13" s="5">
        <f t="shared" si="6"/>
        <v>226953.17</v>
      </c>
      <c r="M13" s="5">
        <f t="shared" si="7"/>
        <v>226953.17</v>
      </c>
      <c r="N13" s="5">
        <f t="shared" si="8"/>
        <v>226953.17</v>
      </c>
      <c r="O13" s="5">
        <f t="shared" si="9"/>
        <v>226953.13000000038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839345</v>
      </c>
      <c r="D14" s="5">
        <v>61854.42</v>
      </c>
      <c r="E14" s="5">
        <v>61854.42</v>
      </c>
      <c r="F14" s="5">
        <v>61854.42</v>
      </c>
      <c r="G14" s="5">
        <v>64478.53</v>
      </c>
      <c r="H14" s="37">
        <v>69726.78</v>
      </c>
      <c r="I14" s="37">
        <v>69726.78</v>
      </c>
      <c r="J14" s="5">
        <v>73850.28</v>
      </c>
      <c r="K14" s="5">
        <f t="shared" si="1"/>
        <v>75199.87</v>
      </c>
      <c r="L14" s="5">
        <f t="shared" ref="L14" si="10">K14</f>
        <v>75199.87</v>
      </c>
      <c r="M14" s="5">
        <f t="shared" ref="M14" si="11">L14</f>
        <v>75199.87</v>
      </c>
      <c r="N14" s="5">
        <f t="shared" ref="N14" si="12">M14</f>
        <v>75199.87</v>
      </c>
      <c r="O14" s="5">
        <f>C14-D14-E14-F14-G14-H14-I14-J14-K14-L14-M14-N14</f>
        <v>75199.889999999781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2247844</v>
      </c>
      <c r="D15" s="5">
        <v>182128.08</v>
      </c>
      <c r="E15" s="5">
        <v>182128.08</v>
      </c>
      <c r="F15" s="5">
        <v>182128.08</v>
      </c>
      <c r="G15" s="5">
        <v>182128.08</v>
      </c>
      <c r="H15" s="5">
        <v>182128.08</v>
      </c>
      <c r="I15" s="5">
        <v>182128.08</v>
      </c>
      <c r="J15" s="5">
        <v>185323.25</v>
      </c>
      <c r="K15" s="5">
        <f t="shared" si="1"/>
        <v>193950.45</v>
      </c>
      <c r="L15" s="5">
        <f t="shared" si="6"/>
        <v>193950.45</v>
      </c>
      <c r="M15" s="5">
        <f t="shared" si="7"/>
        <v>193950.45</v>
      </c>
      <c r="N15" s="5">
        <f t="shared" si="8"/>
        <v>193950.45</v>
      </c>
      <c r="O15" s="5">
        <f>C15-D15-E15-F15-G15-H15-I15-J15-K15-L15-M15-N15</f>
        <v>193950.46999999962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11157096</v>
      </c>
      <c r="D16" s="5">
        <v>929758</v>
      </c>
      <c r="E16" s="5">
        <v>929758</v>
      </c>
      <c r="F16" s="5">
        <v>929758</v>
      </c>
      <c r="G16" s="5">
        <v>929758</v>
      </c>
      <c r="H16" s="5">
        <v>929758</v>
      </c>
      <c r="I16" s="5">
        <v>929758</v>
      </c>
      <c r="J16" s="5">
        <v>929758</v>
      </c>
      <c r="K16" s="5">
        <f>J16</f>
        <v>929758</v>
      </c>
      <c r="L16" s="5">
        <f t="shared" si="6"/>
        <v>929758</v>
      </c>
      <c r="M16" s="5">
        <f t="shared" si="7"/>
        <v>929758</v>
      </c>
      <c r="N16" s="5">
        <f t="shared" si="8"/>
        <v>929758</v>
      </c>
      <c r="O16" s="5">
        <f t="shared" si="9"/>
        <v>929758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31485667</v>
      </c>
      <c r="D17" s="5">
        <v>2569201.83</v>
      </c>
      <c r="E17" s="5">
        <v>2569201.83</v>
      </c>
      <c r="F17" s="5">
        <v>2569201.83</v>
      </c>
      <c r="G17" s="5">
        <v>2614391.17</v>
      </c>
      <c r="H17" s="5">
        <v>2614391.17</v>
      </c>
      <c r="I17" s="5">
        <v>2614391.17</v>
      </c>
      <c r="J17" s="5">
        <v>2655814.67</v>
      </c>
      <c r="K17" s="5">
        <f t="shared" ref="K17:K18" si="13">J17</f>
        <v>2655814.67</v>
      </c>
      <c r="L17" s="5">
        <f t="shared" si="6"/>
        <v>2655814.67</v>
      </c>
      <c r="M17" s="5">
        <f t="shared" si="7"/>
        <v>2655814.67</v>
      </c>
      <c r="N17" s="5">
        <f t="shared" si="8"/>
        <v>2655814.67</v>
      </c>
      <c r="O17" s="5">
        <f>C17-D17-E17-F17-G17-H17-I17-J17-K17-L17-M17-N17</f>
        <v>2655814.6500000022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978848</v>
      </c>
      <c r="D18" s="5">
        <v>81570.67</v>
      </c>
      <c r="E18" s="5">
        <v>81570.67</v>
      </c>
      <c r="F18" s="5">
        <v>81570.67</v>
      </c>
      <c r="G18" s="5">
        <v>81570.67</v>
      </c>
      <c r="H18" s="5">
        <v>81570.67</v>
      </c>
      <c r="I18" s="5">
        <v>81570.67</v>
      </c>
      <c r="J18" s="5">
        <v>81570.67</v>
      </c>
      <c r="K18" s="5">
        <f t="shared" si="13"/>
        <v>81570.67</v>
      </c>
      <c r="L18" s="5">
        <f t="shared" si="6"/>
        <v>81570.67</v>
      </c>
      <c r="M18" s="5">
        <f t="shared" si="7"/>
        <v>81570.67</v>
      </c>
      <c r="N18" s="5">
        <f t="shared" si="8"/>
        <v>81570.67</v>
      </c>
      <c r="O18" s="5">
        <f t="shared" si="9"/>
        <v>81570.629999999874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22515892</v>
      </c>
      <c r="D19" s="5">
        <v>1850737.75</v>
      </c>
      <c r="E19" s="5">
        <v>1850737.75</v>
      </c>
      <c r="F19" s="5">
        <v>1850737.75</v>
      </c>
      <c r="G19" s="5">
        <v>1850737.75</v>
      </c>
      <c r="H19" s="5">
        <v>1850737.75</v>
      </c>
      <c r="I19" s="5">
        <v>1850737.75</v>
      </c>
      <c r="J19" s="5">
        <v>1850737.75</v>
      </c>
      <c r="K19" s="5">
        <f t="shared" si="1"/>
        <v>1912145.55</v>
      </c>
      <c r="L19" s="5">
        <f t="shared" si="6"/>
        <v>1912145.55</v>
      </c>
      <c r="M19" s="5">
        <f t="shared" si="7"/>
        <v>1912145.55</v>
      </c>
      <c r="N19" s="5">
        <f t="shared" si="8"/>
        <v>1912145.55</v>
      </c>
      <c r="O19" s="5">
        <f t="shared" si="9"/>
        <v>1912145.5500000005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4167038</v>
      </c>
      <c r="D20" s="5">
        <v>348553.5</v>
      </c>
      <c r="E20" s="5">
        <v>348553.5</v>
      </c>
      <c r="F20" s="5">
        <v>348553.5</v>
      </c>
      <c r="G20" s="5">
        <v>338881.83</v>
      </c>
      <c r="H20" s="5">
        <v>338881.83</v>
      </c>
      <c r="I20" s="5">
        <v>338881.83</v>
      </c>
      <c r="J20" s="5">
        <v>338881.83</v>
      </c>
      <c r="K20" s="5">
        <f t="shared" si="1"/>
        <v>353170.04</v>
      </c>
      <c r="L20" s="5">
        <f t="shared" si="6"/>
        <v>353170.04</v>
      </c>
      <c r="M20" s="5">
        <f t="shared" si="7"/>
        <v>353170.04</v>
      </c>
      <c r="N20" s="5">
        <f t="shared" si="8"/>
        <v>353170.04</v>
      </c>
      <c r="O20" s="5">
        <f t="shared" si="9"/>
        <v>353170.01999999961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14930100</v>
      </c>
      <c r="D21" s="5">
        <v>1270754.5</v>
      </c>
      <c r="E21" s="5">
        <v>1270754.5</v>
      </c>
      <c r="F21" s="5">
        <v>1270754.5</v>
      </c>
      <c r="G21" s="5">
        <v>1235315.17</v>
      </c>
      <c r="H21" s="5">
        <v>1235315.17</v>
      </c>
      <c r="I21" s="5">
        <v>1235315.17</v>
      </c>
      <c r="J21" s="5">
        <v>1235315.17</v>
      </c>
      <c r="K21" s="5">
        <f>J21</f>
        <v>1235315.17</v>
      </c>
      <c r="L21" s="5">
        <f t="shared" si="6"/>
        <v>1235315.17</v>
      </c>
      <c r="M21" s="5">
        <f t="shared" si="7"/>
        <v>1235315.17</v>
      </c>
      <c r="N21" s="5">
        <f t="shared" si="8"/>
        <v>1235315.17</v>
      </c>
      <c r="O21" s="5">
        <f t="shared" si="9"/>
        <v>1235315.1400000006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471124</v>
      </c>
      <c r="D22" s="5">
        <v>36862.75</v>
      </c>
      <c r="E22" s="5">
        <v>36862.75</v>
      </c>
      <c r="F22" s="5">
        <v>36862.75</v>
      </c>
      <c r="G22" s="5">
        <v>39260.31</v>
      </c>
      <c r="H22" s="5">
        <v>39260.31</v>
      </c>
      <c r="I22" s="5">
        <v>39260.31</v>
      </c>
      <c r="J22" s="5">
        <v>40459.14</v>
      </c>
      <c r="K22" s="5">
        <f>J22</f>
        <v>40459.14</v>
      </c>
      <c r="L22" s="5">
        <f t="shared" si="6"/>
        <v>40459.14</v>
      </c>
      <c r="M22" s="5">
        <f t="shared" si="7"/>
        <v>40459.14</v>
      </c>
      <c r="N22" s="5">
        <f t="shared" si="8"/>
        <v>40459.14</v>
      </c>
      <c r="O22" s="5">
        <f>C22-D22-E22-F22-G22-H22-I22-J22-K22-L22-M22-N22</f>
        <v>40459.119999999981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7757287</v>
      </c>
      <c r="D23" s="5">
        <v>714908.33</v>
      </c>
      <c r="E23" s="5">
        <v>714908.33</v>
      </c>
      <c r="F23" s="5">
        <v>714908.33</v>
      </c>
      <c r="G23" s="5">
        <v>611761.89</v>
      </c>
      <c r="H23" s="5">
        <v>611761.89</v>
      </c>
      <c r="I23" s="5">
        <v>611761.89</v>
      </c>
      <c r="J23" s="5">
        <v>611761.89</v>
      </c>
      <c r="K23" s="5">
        <f t="shared" si="1"/>
        <v>633102.89</v>
      </c>
      <c r="L23" s="5">
        <f t="shared" si="6"/>
        <v>633102.89</v>
      </c>
      <c r="M23" s="5">
        <f t="shared" si="7"/>
        <v>633102.89</v>
      </c>
      <c r="N23" s="5">
        <f t="shared" si="8"/>
        <v>633102.89</v>
      </c>
      <c r="O23" s="5">
        <f t="shared" si="9"/>
        <v>633102.88999999978</v>
      </c>
      <c r="P23" s="32"/>
      <c r="Q23" s="23"/>
    </row>
    <row r="24" spans="1:17" s="22" customFormat="1" ht="24" customHeight="1">
      <c r="A24" s="45" t="s">
        <v>15</v>
      </c>
      <c r="B24" s="46"/>
      <c r="C24" s="21">
        <f t="shared" ref="C24:O24" si="14">SUM(C7:C23)</f>
        <v>158110511</v>
      </c>
      <c r="D24" s="21">
        <f t="shared" si="14"/>
        <v>13144319.4</v>
      </c>
      <c r="E24" s="21">
        <f t="shared" si="14"/>
        <v>13144319.4</v>
      </c>
      <c r="F24" s="21">
        <f t="shared" si="14"/>
        <v>13144319.4</v>
      </c>
      <c r="G24" s="21">
        <f t="shared" si="14"/>
        <v>12994323.550000001</v>
      </c>
      <c r="H24" s="21">
        <f t="shared" si="14"/>
        <v>12999571.800000001</v>
      </c>
      <c r="I24" s="21">
        <f>SUM(I7:I23)</f>
        <v>12999571.800000001</v>
      </c>
      <c r="J24" s="21">
        <f t="shared" si="14"/>
        <v>13051931.290000001</v>
      </c>
      <c r="K24" s="21">
        <f t="shared" si="14"/>
        <v>13326430.900000002</v>
      </c>
      <c r="L24" s="21">
        <f t="shared" si="14"/>
        <v>13326430.900000002</v>
      </c>
      <c r="M24" s="21">
        <f t="shared" si="14"/>
        <v>13326430.900000002</v>
      </c>
      <c r="N24" s="21">
        <f t="shared" si="14"/>
        <v>13326430.900000002</v>
      </c>
      <c r="O24" s="21">
        <f t="shared" si="14"/>
        <v>13326430.759999994</v>
      </c>
      <c r="P24" s="29"/>
      <c r="Q24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zoomScale="90" zoomScaleNormal="90" workbookViewId="0">
      <selection activeCell="O7" sqref="O7:O2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4.5703125" customWidth="1"/>
    <col min="16" max="16" width="15.7109375" customWidth="1"/>
  </cols>
  <sheetData>
    <row r="1" spans="1:17">
      <c r="N1" s="50" t="s">
        <v>34</v>
      </c>
      <c r="O1" s="50"/>
    </row>
    <row r="2" spans="1:1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">
        <v>40</v>
      </c>
      <c r="M2" s="51"/>
      <c r="N2" s="51"/>
      <c r="O2" s="51"/>
    </row>
    <row r="3" spans="1:17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7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7" ht="15" customHeight="1">
      <c r="A5" s="53" t="s">
        <v>0</v>
      </c>
      <c r="B5" s="55" t="s">
        <v>32</v>
      </c>
      <c r="C5" s="47" t="s">
        <v>18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7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7">
      <c r="A7" s="14">
        <v>1</v>
      </c>
      <c r="B7" s="8" t="s">
        <v>1</v>
      </c>
      <c r="C7" s="6">
        <v>4426508</v>
      </c>
      <c r="D7" s="5">
        <v>388950.53</v>
      </c>
      <c r="E7" s="5">
        <v>388950.53</v>
      </c>
      <c r="F7" s="5">
        <v>388950.53</v>
      </c>
      <c r="G7" s="5">
        <v>368875.6</v>
      </c>
      <c r="H7" s="5">
        <v>368875.6</v>
      </c>
      <c r="I7" s="5">
        <v>368875.6</v>
      </c>
      <c r="J7" s="5">
        <v>358838.26</v>
      </c>
      <c r="K7" s="5">
        <f>J7</f>
        <v>358838.26</v>
      </c>
      <c r="L7" s="5">
        <f t="shared" ref="L7:N7" si="0">K7</f>
        <v>358838.26</v>
      </c>
      <c r="M7" s="5">
        <f t="shared" si="0"/>
        <v>358838.26</v>
      </c>
      <c r="N7" s="5">
        <f t="shared" si="0"/>
        <v>358838.26</v>
      </c>
      <c r="O7" s="5">
        <f>C7-D7-E7-F7-G7-H7-I7-J7-K7-L7-M7-N7</f>
        <v>358838.30999999889</v>
      </c>
      <c r="P7" s="23"/>
      <c r="Q7" s="23"/>
    </row>
    <row r="8" spans="1:17" s="1" customFormat="1">
      <c r="A8" s="28">
        <v>2</v>
      </c>
      <c r="B8" s="26" t="s">
        <v>35</v>
      </c>
      <c r="C8" s="6">
        <v>2694441.5</v>
      </c>
      <c r="D8" s="5">
        <v>222734.18</v>
      </c>
      <c r="E8" s="5">
        <v>222734.18</v>
      </c>
      <c r="F8" s="5">
        <v>222734.18</v>
      </c>
      <c r="G8" s="5">
        <v>222734.18</v>
      </c>
      <c r="H8" s="5">
        <v>222734.18</v>
      </c>
      <c r="I8" s="5">
        <v>222734.18</v>
      </c>
      <c r="J8" s="5">
        <v>218498.52000000002</v>
      </c>
      <c r="K8" s="5">
        <f>ROUND((C8-J8-I8-H8-G8-F8-E8-D8)/5,2)-0.05</f>
        <v>227907.53</v>
      </c>
      <c r="L8" s="5">
        <f t="shared" ref="L8:L9" si="1">K8</f>
        <v>227907.53</v>
      </c>
      <c r="M8" s="5">
        <f t="shared" ref="M8:M9" si="2">L8</f>
        <v>227907.53</v>
      </c>
      <c r="N8" s="5">
        <f t="shared" ref="N8:N9" si="3">M8</f>
        <v>227907.53</v>
      </c>
      <c r="O8" s="5">
        <f t="shared" ref="O8:O9" si="4">C8-D8-E8-F8-G8-H8-I8-J8-K8-L8-M8-N8</f>
        <v>227907.77999999982</v>
      </c>
      <c r="P8" s="23"/>
      <c r="Q8" s="23"/>
    </row>
    <row r="9" spans="1:17">
      <c r="A9" s="14">
        <v>3</v>
      </c>
      <c r="B9" s="8" t="s">
        <v>2</v>
      </c>
      <c r="C9" s="6">
        <v>384759.5</v>
      </c>
      <c r="D9" s="5">
        <v>31517.79</v>
      </c>
      <c r="E9" s="5">
        <v>31517.79</v>
      </c>
      <c r="F9" s="5">
        <v>31517.79</v>
      </c>
      <c r="G9" s="5">
        <v>30548.12</v>
      </c>
      <c r="H9" s="5">
        <v>30548.12</v>
      </c>
      <c r="I9" s="5">
        <v>30548.12</v>
      </c>
      <c r="J9" s="5">
        <v>31881.460000000003</v>
      </c>
      <c r="K9" s="5">
        <f>ROUND((C9-J9-I9-H9-G9-F9-E9-D9)/5,2)-0.02</f>
        <v>33336.04</v>
      </c>
      <c r="L9" s="5">
        <f t="shared" si="1"/>
        <v>33336.04</v>
      </c>
      <c r="M9" s="5">
        <f t="shared" si="2"/>
        <v>33336.04</v>
      </c>
      <c r="N9" s="5">
        <f t="shared" si="3"/>
        <v>33336.04</v>
      </c>
      <c r="O9" s="5">
        <f t="shared" si="4"/>
        <v>33336.15000000006</v>
      </c>
      <c r="P9" s="23"/>
      <c r="Q9" s="23"/>
    </row>
    <row r="10" spans="1:17">
      <c r="A10" s="28">
        <v>4</v>
      </c>
      <c r="B10" s="8" t="s">
        <v>3</v>
      </c>
      <c r="C10" s="6">
        <v>6546721</v>
      </c>
      <c r="D10" s="5">
        <v>545560.11</v>
      </c>
      <c r="E10" s="5">
        <v>545560.11</v>
      </c>
      <c r="F10" s="5">
        <v>545560.11</v>
      </c>
      <c r="G10" s="5">
        <v>545560.11</v>
      </c>
      <c r="H10" s="5">
        <v>545560.11</v>
      </c>
      <c r="I10" s="5">
        <v>545560.11</v>
      </c>
      <c r="J10" s="5">
        <v>545560.11</v>
      </c>
      <c r="K10" s="5">
        <f>J10</f>
        <v>545560.11</v>
      </c>
      <c r="L10" s="5">
        <f t="shared" ref="L10:L23" si="5">K10</f>
        <v>545560.11</v>
      </c>
      <c r="M10" s="5">
        <f t="shared" ref="M10:M23" si="6">L10</f>
        <v>545560.11</v>
      </c>
      <c r="N10" s="5">
        <f t="shared" ref="N10:N23" si="7">M10</f>
        <v>545560.11</v>
      </c>
      <c r="O10" s="5">
        <f t="shared" ref="O10:O23" si="8">C10-D10-E10-F10-G10-H10-I10-J10-K10-L10-M10-N10</f>
        <v>545559.78999999946</v>
      </c>
      <c r="P10" s="23"/>
      <c r="Q10" s="23"/>
    </row>
    <row r="11" spans="1:17" ht="19.5" customHeight="1">
      <c r="A11" s="14">
        <v>5</v>
      </c>
      <c r="B11" s="8" t="s">
        <v>4</v>
      </c>
      <c r="C11" s="6">
        <v>2930270</v>
      </c>
      <c r="D11" s="5">
        <v>244189.21000000002</v>
      </c>
      <c r="E11" s="5">
        <v>244189.21000000002</v>
      </c>
      <c r="F11" s="5">
        <v>244189.21000000002</v>
      </c>
      <c r="G11" s="5">
        <v>244189.21</v>
      </c>
      <c r="H11" s="5">
        <v>244189.21</v>
      </c>
      <c r="I11" s="5">
        <v>244189.21</v>
      </c>
      <c r="J11" s="5">
        <v>244189.21</v>
      </c>
      <c r="K11" s="5">
        <f>J11</f>
        <v>244189.21</v>
      </c>
      <c r="L11" s="5">
        <f t="shared" si="5"/>
        <v>244189.21</v>
      </c>
      <c r="M11" s="5">
        <f t="shared" si="6"/>
        <v>244189.21</v>
      </c>
      <c r="N11" s="5">
        <f t="shared" si="7"/>
        <v>244189.21</v>
      </c>
      <c r="O11" s="5">
        <f t="shared" si="8"/>
        <v>244188.69000000038</v>
      </c>
      <c r="P11" s="23"/>
      <c r="Q11" s="23"/>
    </row>
    <row r="12" spans="1:17" s="33" customFormat="1">
      <c r="A12" s="28">
        <v>6</v>
      </c>
      <c r="B12" s="31" t="s">
        <v>36</v>
      </c>
      <c r="C12" s="36">
        <v>10674086.25</v>
      </c>
      <c r="D12" s="5">
        <v>964580.77</v>
      </c>
      <c r="E12" s="5">
        <v>964580.77</v>
      </c>
      <c r="F12" s="5">
        <v>964580.77</v>
      </c>
      <c r="G12" s="5">
        <v>887232.34000000008</v>
      </c>
      <c r="H12" s="5">
        <v>887232.34000000008</v>
      </c>
      <c r="I12" s="5">
        <v>887232.34000000008</v>
      </c>
      <c r="J12" s="5">
        <v>887232.34000000008</v>
      </c>
      <c r="K12" s="5">
        <f>ROUND((C12-J12-I12-H12-G12-F12-E12-D12)/5,2)+0.07</f>
        <v>846282.99</v>
      </c>
      <c r="L12" s="5">
        <f t="shared" si="5"/>
        <v>846282.99</v>
      </c>
      <c r="M12" s="5">
        <f t="shared" si="6"/>
        <v>846282.99</v>
      </c>
      <c r="N12" s="5">
        <f t="shared" si="7"/>
        <v>846282.99</v>
      </c>
      <c r="O12" s="5">
        <f t="shared" si="8"/>
        <v>846282.62000000151</v>
      </c>
      <c r="P12" s="32"/>
      <c r="Q12" s="23"/>
    </row>
    <row r="13" spans="1:17" s="33" customFormat="1" ht="30">
      <c r="A13" s="14">
        <v>7</v>
      </c>
      <c r="B13" s="31" t="s">
        <v>5</v>
      </c>
      <c r="C13" s="36">
        <v>10016763</v>
      </c>
      <c r="D13" s="5">
        <v>834730.28</v>
      </c>
      <c r="E13" s="5">
        <v>834730.28</v>
      </c>
      <c r="F13" s="5">
        <v>834730.28</v>
      </c>
      <c r="G13" s="5">
        <v>834730.28</v>
      </c>
      <c r="H13" s="5">
        <v>834730.28</v>
      </c>
      <c r="I13" s="5">
        <v>834730.28</v>
      </c>
      <c r="J13" s="5">
        <v>834730.28</v>
      </c>
      <c r="K13" s="5">
        <f>J13</f>
        <v>834730.28</v>
      </c>
      <c r="L13" s="5">
        <f t="shared" si="5"/>
        <v>834730.28</v>
      </c>
      <c r="M13" s="5">
        <f t="shared" si="6"/>
        <v>834730.28</v>
      </c>
      <c r="N13" s="5">
        <f t="shared" si="7"/>
        <v>834730.28</v>
      </c>
      <c r="O13" s="5">
        <f t="shared" si="8"/>
        <v>834729.91999999853</v>
      </c>
      <c r="P13" s="32"/>
      <c r="Q13" s="23"/>
    </row>
    <row r="14" spans="1:17" s="33" customFormat="1">
      <c r="A14" s="28">
        <v>8</v>
      </c>
      <c r="B14" s="31" t="s">
        <v>6</v>
      </c>
      <c r="C14" s="36">
        <v>5539900</v>
      </c>
      <c r="D14" s="5">
        <v>408255.19</v>
      </c>
      <c r="E14" s="5">
        <v>408255.19</v>
      </c>
      <c r="F14" s="5">
        <v>408255.19</v>
      </c>
      <c r="G14" s="5">
        <v>425575.08999999997</v>
      </c>
      <c r="H14" s="5">
        <v>460214.97</v>
      </c>
      <c r="I14" s="5">
        <v>460214.97</v>
      </c>
      <c r="J14" s="5">
        <v>487432.13</v>
      </c>
      <c r="K14" s="5">
        <f>ROUND((C14-J14-I14-H14-G14-F14-E14-D14)/5,2)+0.04</f>
        <v>496339.49</v>
      </c>
      <c r="L14" s="5">
        <f t="shared" ref="L14" si="9">K14</f>
        <v>496339.49</v>
      </c>
      <c r="M14" s="5">
        <f t="shared" ref="M14" si="10">L14</f>
        <v>496339.49</v>
      </c>
      <c r="N14" s="5">
        <f t="shared" ref="N14" si="11">M14</f>
        <v>496339.49</v>
      </c>
      <c r="O14" s="5">
        <f>C14-D14-E14-F14-G14-H14-I14-J14-K14-L14-M14-N14</f>
        <v>496339.30999999959</v>
      </c>
      <c r="P14" s="32"/>
      <c r="Q14" s="23"/>
    </row>
    <row r="15" spans="1:17" s="33" customFormat="1" ht="30">
      <c r="A15" s="14">
        <v>9</v>
      </c>
      <c r="B15" s="31" t="s">
        <v>7</v>
      </c>
      <c r="C15" s="36">
        <v>10416241.5</v>
      </c>
      <c r="D15" s="5">
        <v>843959.62</v>
      </c>
      <c r="E15" s="5">
        <v>843959.62</v>
      </c>
      <c r="F15" s="5">
        <v>843959.62</v>
      </c>
      <c r="G15" s="5">
        <v>843959.62</v>
      </c>
      <c r="H15" s="5">
        <v>843959.62</v>
      </c>
      <c r="I15" s="5">
        <v>843959.62</v>
      </c>
      <c r="J15" s="5">
        <v>858765.95</v>
      </c>
      <c r="K15" s="5">
        <f>ROUND((C15-J15-I15-H15-G15-F15-E15-D15)/5,2)-0.02</f>
        <v>898743.54999999993</v>
      </c>
      <c r="L15" s="5">
        <f t="shared" si="5"/>
        <v>898743.54999999993</v>
      </c>
      <c r="M15" s="5">
        <f t="shared" si="6"/>
        <v>898743.54999999993</v>
      </c>
      <c r="N15" s="5">
        <f t="shared" si="7"/>
        <v>898743.54999999993</v>
      </c>
      <c r="O15" s="5">
        <f>C15-D15-E15-F15-G15-H15-I15-J15-K15-L15-M15-N15</f>
        <v>898743.63000000163</v>
      </c>
      <c r="P15" s="32"/>
      <c r="Q15" s="23"/>
    </row>
    <row r="16" spans="1:17" s="33" customFormat="1">
      <c r="A16" s="28">
        <v>10</v>
      </c>
      <c r="B16" s="31" t="s">
        <v>8</v>
      </c>
      <c r="C16" s="36">
        <v>13033209</v>
      </c>
      <c r="D16" s="5">
        <v>1086100.81</v>
      </c>
      <c r="E16" s="5">
        <v>1086100.81</v>
      </c>
      <c r="F16" s="5">
        <v>1086100.81</v>
      </c>
      <c r="G16" s="5">
        <v>1086100.81</v>
      </c>
      <c r="H16" s="5">
        <v>1086100.81</v>
      </c>
      <c r="I16" s="5">
        <v>1086100.81</v>
      </c>
      <c r="J16" s="5">
        <v>1086100.81</v>
      </c>
      <c r="K16" s="5">
        <f>J16</f>
        <v>1086100.81</v>
      </c>
      <c r="L16" s="5">
        <f t="shared" si="5"/>
        <v>1086100.81</v>
      </c>
      <c r="M16" s="5">
        <f t="shared" si="6"/>
        <v>1086100.81</v>
      </c>
      <c r="N16" s="5">
        <f t="shared" si="7"/>
        <v>1086100.81</v>
      </c>
      <c r="O16" s="5">
        <f t="shared" si="8"/>
        <v>1086100.0899999957</v>
      </c>
      <c r="P16" s="32"/>
      <c r="Q16" s="23"/>
    </row>
    <row r="17" spans="1:17" s="33" customFormat="1">
      <c r="A17" s="14">
        <v>11</v>
      </c>
      <c r="B17" s="31" t="s">
        <v>9</v>
      </c>
      <c r="C17" s="36">
        <v>5622753</v>
      </c>
      <c r="D17" s="5">
        <v>458811.58</v>
      </c>
      <c r="E17" s="5">
        <v>458811.58</v>
      </c>
      <c r="F17" s="5">
        <v>458811.58</v>
      </c>
      <c r="G17" s="5">
        <v>466881.56999999995</v>
      </c>
      <c r="H17" s="5">
        <v>466881.56999999995</v>
      </c>
      <c r="I17" s="5">
        <v>466881.56999999995</v>
      </c>
      <c r="J17" s="5">
        <v>474279.07</v>
      </c>
      <c r="K17" s="5">
        <f>J17</f>
        <v>474279.07</v>
      </c>
      <c r="L17" s="5">
        <f t="shared" si="5"/>
        <v>474279.07</v>
      </c>
      <c r="M17" s="5">
        <f t="shared" si="6"/>
        <v>474279.07</v>
      </c>
      <c r="N17" s="5">
        <f t="shared" si="7"/>
        <v>474279.07</v>
      </c>
      <c r="O17" s="5">
        <f>C17-D17-E17-F17-G17-H17-I17-J17-K17-L17-M17-N17</f>
        <v>474278.20000000024</v>
      </c>
      <c r="P17" s="32"/>
      <c r="Q17" s="23"/>
    </row>
    <row r="18" spans="1:17" s="33" customFormat="1">
      <c r="A18" s="28">
        <v>12</v>
      </c>
      <c r="B18" s="31" t="s">
        <v>10</v>
      </c>
      <c r="C18" s="36">
        <v>7524673</v>
      </c>
      <c r="D18" s="5">
        <v>627056.12</v>
      </c>
      <c r="E18" s="5">
        <v>627056.12</v>
      </c>
      <c r="F18" s="5">
        <v>627056.12</v>
      </c>
      <c r="G18" s="5">
        <v>627056.12</v>
      </c>
      <c r="H18" s="5">
        <v>627056.12</v>
      </c>
      <c r="I18" s="5">
        <v>627056.12</v>
      </c>
      <c r="J18" s="5">
        <v>627056.12</v>
      </c>
      <c r="K18" s="5">
        <f>J18</f>
        <v>627056.12</v>
      </c>
      <c r="L18" s="5">
        <f t="shared" si="5"/>
        <v>627056.12</v>
      </c>
      <c r="M18" s="5">
        <f t="shared" si="6"/>
        <v>627056.12</v>
      </c>
      <c r="N18" s="5">
        <f t="shared" si="7"/>
        <v>627056.12</v>
      </c>
      <c r="O18" s="5">
        <f t="shared" si="8"/>
        <v>627055.67999999889</v>
      </c>
      <c r="P18" s="32"/>
      <c r="Q18" s="23"/>
    </row>
    <row r="19" spans="1:17" s="33" customFormat="1">
      <c r="A19" s="14">
        <v>13</v>
      </c>
      <c r="B19" s="31" t="s">
        <v>11</v>
      </c>
      <c r="C19" s="36">
        <v>2217266.5</v>
      </c>
      <c r="D19" s="5">
        <v>182252.55</v>
      </c>
      <c r="E19" s="5">
        <v>182252.55</v>
      </c>
      <c r="F19" s="5">
        <v>182252.55</v>
      </c>
      <c r="G19" s="5">
        <v>182252.55000000002</v>
      </c>
      <c r="H19" s="5">
        <v>182252.55000000002</v>
      </c>
      <c r="I19" s="5">
        <v>182252.55000000002</v>
      </c>
      <c r="J19" s="5">
        <v>182252.55000000002</v>
      </c>
      <c r="K19" s="5">
        <f>ROUND((C19-J19-I19-H19-G19-F19-E19-D19)/5,2)+0.05</f>
        <v>188299.78</v>
      </c>
      <c r="L19" s="5">
        <f t="shared" si="5"/>
        <v>188299.78</v>
      </c>
      <c r="M19" s="5">
        <f t="shared" si="6"/>
        <v>188299.78</v>
      </c>
      <c r="N19" s="5">
        <f t="shared" si="7"/>
        <v>188299.78</v>
      </c>
      <c r="O19" s="5">
        <f t="shared" si="8"/>
        <v>188299.52999999959</v>
      </c>
      <c r="P19" s="32"/>
      <c r="Q19" s="23"/>
    </row>
    <row r="20" spans="1:17" s="33" customFormat="1">
      <c r="A20" s="28">
        <v>14</v>
      </c>
      <c r="B20" s="31" t="s">
        <v>14</v>
      </c>
      <c r="C20" s="36">
        <v>4996027</v>
      </c>
      <c r="D20" s="5">
        <v>417894.62</v>
      </c>
      <c r="E20" s="5">
        <v>417894.62</v>
      </c>
      <c r="F20" s="5">
        <v>417894.62</v>
      </c>
      <c r="G20" s="5">
        <v>406298.83999999997</v>
      </c>
      <c r="H20" s="5">
        <v>406298.83999999997</v>
      </c>
      <c r="I20" s="5">
        <v>406298.83999999997</v>
      </c>
      <c r="J20" s="5">
        <v>406298.83999999997</v>
      </c>
      <c r="K20" s="5">
        <f>ROUND((C20-J20-I20-H20-G20-F20-E20-D20)/5,2)-0.02</f>
        <v>423429.54</v>
      </c>
      <c r="L20" s="5">
        <f t="shared" si="5"/>
        <v>423429.54</v>
      </c>
      <c r="M20" s="5">
        <f t="shared" si="6"/>
        <v>423429.54</v>
      </c>
      <c r="N20" s="5">
        <f t="shared" si="7"/>
        <v>423429.54</v>
      </c>
      <c r="O20" s="5">
        <f t="shared" si="8"/>
        <v>423429.62000000017</v>
      </c>
      <c r="P20" s="32"/>
      <c r="Q20" s="23"/>
    </row>
    <row r="21" spans="1:17" s="33" customFormat="1">
      <c r="A21" s="14">
        <v>15</v>
      </c>
      <c r="B21" s="31" t="s">
        <v>37</v>
      </c>
      <c r="C21" s="36">
        <v>74077</v>
      </c>
      <c r="D21" s="5">
        <v>6304.99</v>
      </c>
      <c r="E21" s="5">
        <v>6304.99</v>
      </c>
      <c r="F21" s="5">
        <v>6304.99</v>
      </c>
      <c r="G21" s="5">
        <v>6129.11</v>
      </c>
      <c r="H21" s="5">
        <v>6129.11</v>
      </c>
      <c r="I21" s="5">
        <v>6129.11</v>
      </c>
      <c r="J21" s="5">
        <v>6129.11</v>
      </c>
      <c r="K21" s="5">
        <f>J21</f>
        <v>6129.11</v>
      </c>
      <c r="L21" s="5">
        <f t="shared" si="5"/>
        <v>6129.11</v>
      </c>
      <c r="M21" s="5">
        <f t="shared" si="6"/>
        <v>6129.11</v>
      </c>
      <c r="N21" s="5">
        <f t="shared" si="7"/>
        <v>6129.11</v>
      </c>
      <c r="O21" s="5">
        <f t="shared" si="8"/>
        <v>6129.1499999999951</v>
      </c>
      <c r="P21" s="32"/>
      <c r="Q21" s="23"/>
    </row>
    <row r="22" spans="1:17" s="33" customFormat="1">
      <c r="A22" s="28">
        <v>16</v>
      </c>
      <c r="B22" s="31" t="s">
        <v>12</v>
      </c>
      <c r="C22" s="36">
        <v>7341769</v>
      </c>
      <c r="D22" s="5">
        <v>574451.4</v>
      </c>
      <c r="E22" s="5">
        <v>574451.4</v>
      </c>
      <c r="F22" s="5">
        <v>574451.4</v>
      </c>
      <c r="G22" s="5">
        <v>611814.06999999995</v>
      </c>
      <c r="H22" s="5">
        <v>611814.06999999995</v>
      </c>
      <c r="I22" s="5">
        <v>611814.06999999995</v>
      </c>
      <c r="J22" s="5">
        <v>630495.41</v>
      </c>
      <c r="K22" s="5">
        <f>J22</f>
        <v>630495.41</v>
      </c>
      <c r="L22" s="5">
        <f t="shared" si="5"/>
        <v>630495.41</v>
      </c>
      <c r="M22" s="5">
        <f t="shared" si="6"/>
        <v>630495.41</v>
      </c>
      <c r="N22" s="5">
        <f t="shared" si="7"/>
        <v>630495.41</v>
      </c>
      <c r="O22" s="5">
        <f>C22-D22-E22-F22-G22-H22-I22-J22-K22-L22-M22-N22</f>
        <v>630495.53999999783</v>
      </c>
      <c r="P22" s="32"/>
      <c r="Q22" s="23"/>
    </row>
    <row r="23" spans="1:17" s="33" customFormat="1">
      <c r="A23" s="14">
        <v>17</v>
      </c>
      <c r="B23" s="31" t="s">
        <v>13</v>
      </c>
      <c r="C23" s="36">
        <v>11964111</v>
      </c>
      <c r="D23" s="5">
        <v>1102607.55</v>
      </c>
      <c r="E23" s="5">
        <v>1102607.55</v>
      </c>
      <c r="F23" s="5">
        <v>1102607.55</v>
      </c>
      <c r="G23" s="5">
        <v>943524.11</v>
      </c>
      <c r="H23" s="5">
        <v>943524.11</v>
      </c>
      <c r="I23" s="5">
        <v>943524.11</v>
      </c>
      <c r="J23" s="5">
        <v>943524.11</v>
      </c>
      <c r="K23" s="5">
        <f>ROUND((C23-J23-I23-H23-G23-F23-E23-D23)/5,2)+0.03</f>
        <v>976438.41</v>
      </c>
      <c r="L23" s="5">
        <f t="shared" si="5"/>
        <v>976438.41</v>
      </c>
      <c r="M23" s="5">
        <f t="shared" si="6"/>
        <v>976438.41</v>
      </c>
      <c r="N23" s="5">
        <f t="shared" si="7"/>
        <v>976438.41</v>
      </c>
      <c r="O23" s="5">
        <f t="shared" si="8"/>
        <v>976438.26999999594</v>
      </c>
      <c r="P23" s="32"/>
      <c r="Q23" s="23"/>
    </row>
    <row r="24" spans="1:17" s="40" customFormat="1" ht="24" customHeight="1">
      <c r="A24" s="57" t="s">
        <v>15</v>
      </c>
      <c r="B24" s="58"/>
      <c r="C24" s="38">
        <f t="shared" ref="C24:O24" si="12">SUM(C7:C23)</f>
        <v>106403576.25</v>
      </c>
      <c r="D24" s="38">
        <f t="shared" si="12"/>
        <v>8939957.3000000007</v>
      </c>
      <c r="E24" s="38">
        <f t="shared" si="12"/>
        <v>8939957.3000000007</v>
      </c>
      <c r="F24" s="38">
        <f t="shared" si="12"/>
        <v>8939957.3000000007</v>
      </c>
      <c r="G24" s="38">
        <f t="shared" si="12"/>
        <v>8733461.7300000004</v>
      </c>
      <c r="H24" s="38">
        <f t="shared" si="12"/>
        <v>8768101.6100000013</v>
      </c>
      <c r="I24" s="38">
        <f t="shared" si="12"/>
        <v>8768101.6100000013</v>
      </c>
      <c r="J24" s="38">
        <f t="shared" si="12"/>
        <v>8823264.2800000012</v>
      </c>
      <c r="K24" s="38">
        <f t="shared" si="12"/>
        <v>8898155.7100000009</v>
      </c>
      <c r="L24" s="38">
        <f t="shared" si="12"/>
        <v>8898155.7100000009</v>
      </c>
      <c r="M24" s="38">
        <f t="shared" si="12"/>
        <v>8898155.7100000009</v>
      </c>
      <c r="N24" s="38">
        <f t="shared" si="12"/>
        <v>8898155.7100000009</v>
      </c>
      <c r="O24" s="38">
        <f t="shared" si="12"/>
        <v>8898152.2799999882</v>
      </c>
      <c r="P24" s="44"/>
      <c r="Q24" s="23"/>
    </row>
    <row r="25" spans="1:17" s="33" customFormat="1">
      <c r="A25" s="41"/>
      <c r="C25" s="43"/>
      <c r="Q25" s="23"/>
    </row>
    <row r="26" spans="1:17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>
      <c r="C27" s="25"/>
    </row>
    <row r="28" spans="1:17">
      <c r="C28" s="25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83"/>
  <sheetViews>
    <sheetView tabSelected="1" zoomScale="90" zoomScaleNormal="90" workbookViewId="0">
      <selection activeCell="L30" sqref="L30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42578125" customWidth="1"/>
    <col min="5" max="6" width="16.140625" customWidth="1"/>
    <col min="7" max="7" width="15.140625" customWidth="1"/>
    <col min="8" max="8" width="17.42578125" customWidth="1"/>
    <col min="9" max="10" width="17" customWidth="1"/>
    <col min="11" max="12" width="17.28515625" customWidth="1"/>
    <col min="13" max="13" width="15" customWidth="1"/>
    <col min="14" max="14" width="16.140625" customWidth="1"/>
    <col min="15" max="15" width="15.42578125" customWidth="1"/>
    <col min="16" max="16" width="19.140625" customWidth="1"/>
    <col min="17" max="17" width="16.28515625" customWidth="1"/>
    <col min="18" max="18" width="11.7109375" customWidth="1"/>
    <col min="19" max="28" width="11.140625" customWidth="1"/>
    <col min="29" max="43" width="9.140625" customWidth="1"/>
    <col min="44" max="44" width="20.7109375" customWidth="1"/>
    <col min="45" max="45" width="16.28515625" customWidth="1"/>
    <col min="46" max="46" width="13.140625" customWidth="1"/>
  </cols>
  <sheetData>
    <row r="1" spans="1:46">
      <c r="N1" s="50" t="s">
        <v>34</v>
      </c>
      <c r="O1" s="50"/>
    </row>
    <row r="2" spans="1:46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1" t="str">
        <f>макс!L2</f>
        <v>Утверждено на заседании Комиссии по разработке Территориальной программы ОМС от  30.08.2024года</v>
      </c>
      <c r="M2" s="51"/>
      <c r="N2" s="51"/>
      <c r="O2" s="51"/>
    </row>
    <row r="3" spans="1:46" ht="18.75">
      <c r="A3" s="12"/>
      <c r="B3" s="52" t="s">
        <v>38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46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6" ht="15" customHeight="1">
      <c r="A5" s="53" t="s">
        <v>0</v>
      </c>
      <c r="B5" s="55" t="s">
        <v>32</v>
      </c>
      <c r="C5" s="47" t="s">
        <v>33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46">
      <c r="A6" s="54"/>
      <c r="B6" s="56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6" ht="18" customHeight="1">
      <c r="A7" s="14">
        <v>1</v>
      </c>
      <c r="B7" s="8" t="s">
        <v>1</v>
      </c>
      <c r="C7" s="6">
        <f>согаз!C7+капитал!C7+макс!C7</f>
        <v>9044175</v>
      </c>
      <c r="D7" s="5">
        <f>согаз!D7+капитал!D7+макс!D7</f>
        <v>794697.92999999993</v>
      </c>
      <c r="E7" s="5">
        <f>согаз!E7+капитал!E7+макс!E7</f>
        <v>794697.92999999993</v>
      </c>
      <c r="F7" s="5">
        <f>согаз!F7+капитал!F7+макс!F7</f>
        <v>794697.92999999993</v>
      </c>
      <c r="G7" s="5">
        <f>согаз!G7+капитал!G7+макс!G7</f>
        <v>753681.25</v>
      </c>
      <c r="H7" s="5">
        <f>согаз!H7+капитал!H7+макс!H7</f>
        <v>753681.25</v>
      </c>
      <c r="I7" s="5">
        <f>согаз!I7+капитал!I7+макс!I7</f>
        <v>753681.25</v>
      </c>
      <c r="J7" s="5">
        <f>согаз!J7+капитал!J7+макс!J7</f>
        <v>733172.91</v>
      </c>
      <c r="K7" s="5">
        <f>согаз!K7+капитал!K7+макс!K7</f>
        <v>733172.91</v>
      </c>
      <c r="L7" s="5">
        <f>согаз!L7+капитал!L7+макс!L7</f>
        <v>733172.91</v>
      </c>
      <c r="M7" s="5">
        <f>согаз!M7+капитал!M7+макс!M7</f>
        <v>733172.91</v>
      </c>
      <c r="N7" s="5">
        <f>согаз!N7+капитал!N7+макс!N7</f>
        <v>733172.91</v>
      </c>
      <c r="O7" s="5">
        <f>согаз!O7+капитал!O7+макс!O7</f>
        <v>733172.90999999829</v>
      </c>
      <c r="P7" s="23"/>
      <c r="Q7" s="32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R7" s="30"/>
      <c r="AS7" s="23"/>
      <c r="AT7" s="24"/>
    </row>
    <row r="8" spans="1:46" ht="18" customHeight="1">
      <c r="A8" s="14">
        <v>2</v>
      </c>
      <c r="B8" s="8" t="s">
        <v>35</v>
      </c>
      <c r="C8" s="6">
        <f>согаз!C8+капитал!C8+макс!C8</f>
        <v>35875600.5</v>
      </c>
      <c r="D8" s="5">
        <f>согаз!D8+капитал!D8+макс!D8</f>
        <v>2965631.77</v>
      </c>
      <c r="E8" s="5">
        <f>согаз!E8+капитал!E8+макс!E8</f>
        <v>2965631.77</v>
      </c>
      <c r="F8" s="5">
        <f>согаз!F8+капитал!F8+макс!F8</f>
        <v>2965631.77</v>
      </c>
      <c r="G8" s="5">
        <f>согаз!G8+капитал!G8+макс!G8</f>
        <v>2965631.77</v>
      </c>
      <c r="H8" s="5">
        <f>согаз!H8+капитал!H8+макс!H8</f>
        <v>2965631.77</v>
      </c>
      <c r="I8" s="5">
        <f>согаз!I8+капитал!I8+макс!I8</f>
        <v>2965631.77</v>
      </c>
      <c r="J8" s="5">
        <f>согаз!J8+капитал!J8+макс!J8</f>
        <v>2909233.93</v>
      </c>
      <c r="K8" s="5">
        <f>согаз!K8+капитал!K8+макс!K8</f>
        <v>3034515.1399999997</v>
      </c>
      <c r="L8" s="5">
        <f>согаз!L8+капитал!L8+макс!L8</f>
        <v>3034515.1399999997</v>
      </c>
      <c r="M8" s="5">
        <f>согаз!M8+капитал!M8+макс!M8</f>
        <v>3034515.1399999997</v>
      </c>
      <c r="N8" s="5">
        <f>согаз!N8+капитал!N8+макс!N8</f>
        <v>3034515.1399999997</v>
      </c>
      <c r="O8" s="5">
        <f>согаз!O8+капитал!O8+макс!O8</f>
        <v>3034515.3899999917</v>
      </c>
      <c r="P8" s="23"/>
      <c r="Q8" s="32"/>
      <c r="Z8" s="23"/>
      <c r="AA8" s="23"/>
      <c r="AB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R8" s="30"/>
      <c r="AS8" s="23"/>
      <c r="AT8" s="24"/>
    </row>
    <row r="9" spans="1:46" ht="18" customHeight="1">
      <c r="A9" s="14">
        <v>3</v>
      </c>
      <c r="B9" s="8" t="s">
        <v>2</v>
      </c>
      <c r="C9" s="6">
        <f>согаз!C9+капитал!C9+макс!C9</f>
        <v>16273267.5</v>
      </c>
      <c r="D9" s="5">
        <f>согаз!D9+капитал!D9+макс!D9</f>
        <v>1333033.3700000001</v>
      </c>
      <c r="E9" s="5">
        <f>согаз!E9+капитал!E9+макс!E9</f>
        <v>1333033.3700000001</v>
      </c>
      <c r="F9" s="5">
        <f>согаз!F9+капитал!F9+макс!F9</f>
        <v>1333033.3700000001</v>
      </c>
      <c r="G9" s="5">
        <f>согаз!G9+капитал!G9+макс!G9</f>
        <v>1292016.82</v>
      </c>
      <c r="H9" s="5">
        <f>согаз!H9+капитал!H9+макс!H9</f>
        <v>1292016.82</v>
      </c>
      <c r="I9" s="5">
        <f>согаз!I9+капитал!I9+макс!I9</f>
        <v>1292016.82</v>
      </c>
      <c r="J9" s="5">
        <f>согаз!J9+капитал!J9+макс!J9</f>
        <v>1348414.8199999998</v>
      </c>
      <c r="K9" s="5">
        <f>согаз!K9+капитал!K9+макс!K9</f>
        <v>1409940.4</v>
      </c>
      <c r="L9" s="5">
        <f>согаз!L9+капитал!L9+макс!L9</f>
        <v>1409940.4</v>
      </c>
      <c r="M9" s="5">
        <f>согаз!M9+капитал!M9+макс!M9</f>
        <v>1409940.4</v>
      </c>
      <c r="N9" s="5">
        <f>согаз!N9+капитал!N9+макс!N9</f>
        <v>1409940.4</v>
      </c>
      <c r="O9" s="5">
        <f>согаз!O9+капитал!O9+макс!O9</f>
        <v>1409940.5099999993</v>
      </c>
      <c r="P9" s="23"/>
      <c r="Q9" s="32"/>
      <c r="Z9" s="23"/>
      <c r="AA9" s="23"/>
      <c r="AB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R9" s="30"/>
      <c r="AS9" s="23"/>
      <c r="AT9" s="24"/>
    </row>
    <row r="10" spans="1:46" ht="18" customHeight="1">
      <c r="A10" s="14">
        <v>4</v>
      </c>
      <c r="B10" s="8" t="s">
        <v>3</v>
      </c>
      <c r="C10" s="6">
        <f>согаз!C10+капитал!C10+макс!C10</f>
        <v>12058900</v>
      </c>
      <c r="D10" s="5">
        <f>согаз!D10+капитал!D10+макс!D10</f>
        <v>1004908.36</v>
      </c>
      <c r="E10" s="5">
        <f>согаз!E10+капитал!E10+макс!E10</f>
        <v>1004908.36</v>
      </c>
      <c r="F10" s="5">
        <f>согаз!F10+капитал!F10+макс!F10</f>
        <v>1004908.36</v>
      </c>
      <c r="G10" s="5">
        <f>согаз!G10+капитал!G10+макс!G10</f>
        <v>1004908.36</v>
      </c>
      <c r="H10" s="5">
        <f>согаз!H10+капитал!H10+макс!H10</f>
        <v>1004908.36</v>
      </c>
      <c r="I10" s="5">
        <f>согаз!I10+капитал!I10+макс!I10</f>
        <v>1004908.36</v>
      </c>
      <c r="J10" s="5">
        <f>согаз!J10+капитал!J10+макс!J10</f>
        <v>1004908.36</v>
      </c>
      <c r="K10" s="5">
        <f>согаз!K10+капитал!K10+макс!K10</f>
        <v>1004908.36</v>
      </c>
      <c r="L10" s="5">
        <f>согаз!L10+капитал!L10+макс!L10</f>
        <v>1004908.36</v>
      </c>
      <c r="M10" s="5">
        <f>согаз!M10+капитал!M10+макс!M10</f>
        <v>1004908.36</v>
      </c>
      <c r="N10" s="5">
        <f>согаз!N10+капитал!N10+макс!N10</f>
        <v>1004908.36</v>
      </c>
      <c r="O10" s="5">
        <f>согаз!O10+капитал!O10+макс!O10</f>
        <v>1004908.0400000003</v>
      </c>
      <c r="P10" s="23"/>
      <c r="Q10" s="32"/>
      <c r="Z10" s="23"/>
      <c r="AA10" s="23"/>
      <c r="AB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R10" s="30"/>
      <c r="AS10" s="23"/>
      <c r="AT10" s="24"/>
    </row>
    <row r="11" spans="1:46" s="33" customFormat="1" ht="18" customHeight="1">
      <c r="A11" s="14">
        <v>5</v>
      </c>
      <c r="B11" s="31" t="s">
        <v>4</v>
      </c>
      <c r="C11" s="36">
        <f>согаз!C11+капитал!C11+макс!C11</f>
        <v>10889925</v>
      </c>
      <c r="D11" s="5">
        <f>согаз!D11+капитал!D11+макс!D11</f>
        <v>907493.79</v>
      </c>
      <c r="E11" s="5">
        <f>согаз!E11+капитал!E11+макс!E11</f>
        <v>907493.79</v>
      </c>
      <c r="F11" s="5">
        <f>согаз!F11+капитал!F11+макс!F11</f>
        <v>907493.79</v>
      </c>
      <c r="G11" s="5">
        <f>согаз!G11+капитал!G11+макс!G11</f>
        <v>907493.78999999992</v>
      </c>
      <c r="H11" s="37">
        <f>согаз!H11+капитал!H11+макс!H11</f>
        <v>907493.78999999992</v>
      </c>
      <c r="I11" s="37">
        <f>согаз!I11+капитал!I11+макс!I11</f>
        <v>907493.78999999992</v>
      </c>
      <c r="J11" s="37">
        <f>согаз!J11+капитал!J11+макс!J11</f>
        <v>907493.78999999992</v>
      </c>
      <c r="K11" s="37">
        <f>согаз!K11+капитал!K11+макс!K11</f>
        <v>907493.78999999992</v>
      </c>
      <c r="L11" s="37">
        <f>согаз!L11+капитал!L11+макс!L11</f>
        <v>907493.78999999992</v>
      </c>
      <c r="M11" s="37">
        <f>согаз!M11+капитал!M11+макс!M11</f>
        <v>907493.78999999992</v>
      </c>
      <c r="N11" s="37">
        <f>согаз!N11+капитал!N11+макс!N11</f>
        <v>907493.78999999992</v>
      </c>
      <c r="O11" s="37">
        <f>согаз!O11+капитал!O11+макс!O11</f>
        <v>907493.31000000029</v>
      </c>
      <c r="P11" s="32"/>
      <c r="Q11" s="32"/>
      <c r="Z11" s="32"/>
      <c r="AA11" s="32"/>
      <c r="AB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R11" s="34"/>
      <c r="AS11" s="32"/>
      <c r="AT11" s="35"/>
    </row>
    <row r="12" spans="1:46" s="33" customFormat="1" ht="18" customHeight="1">
      <c r="A12" s="14">
        <v>6</v>
      </c>
      <c r="B12" s="31" t="s">
        <v>36</v>
      </c>
      <c r="C12" s="36">
        <f>согаз!C12+капитал!C12+макс!C12</f>
        <v>12028138.25</v>
      </c>
      <c r="D12" s="5">
        <f>согаз!D12+капитал!D12+макс!D12</f>
        <v>1086941.68</v>
      </c>
      <c r="E12" s="5">
        <f>согаз!E12+капитал!E12+макс!E12</f>
        <v>1086941.68</v>
      </c>
      <c r="F12" s="5">
        <f>согаз!F12+капитал!F12+макс!F12</f>
        <v>1086941.68</v>
      </c>
      <c r="G12" s="5">
        <f>согаз!G12+капитал!G12+макс!G12</f>
        <v>999781.37000000011</v>
      </c>
      <c r="H12" s="37">
        <f>согаз!H12+капитал!H12+макс!H12</f>
        <v>999781.37000000011</v>
      </c>
      <c r="I12" s="37">
        <f>согаз!I12+капитал!I12+макс!I12</f>
        <v>999781.37000000011</v>
      </c>
      <c r="J12" s="37">
        <f>согаз!J12+капитал!J12+макс!J12</f>
        <v>999781.37000000011</v>
      </c>
      <c r="K12" s="37">
        <f>согаз!K12+капитал!K12+макс!K12</f>
        <v>953637.62</v>
      </c>
      <c r="L12" s="37">
        <f>согаз!L12+капитал!L12+макс!L12</f>
        <v>953637.62</v>
      </c>
      <c r="M12" s="37">
        <f>согаз!M12+капитал!M12+макс!M12</f>
        <v>953637.62</v>
      </c>
      <c r="N12" s="37">
        <f>согаз!N12+капитал!N12+макс!N12</f>
        <v>953637.62</v>
      </c>
      <c r="O12" s="37">
        <f>согаз!O12+капитал!O12+макс!O12</f>
        <v>953637.25000000163</v>
      </c>
      <c r="P12" s="32"/>
      <c r="Q12" s="32"/>
      <c r="Z12" s="32"/>
      <c r="AA12" s="32"/>
      <c r="AB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R12" s="34"/>
      <c r="AS12" s="32"/>
      <c r="AT12" s="35"/>
    </row>
    <row r="13" spans="1:46" s="33" customFormat="1" ht="18" customHeight="1">
      <c r="A13" s="14">
        <v>7</v>
      </c>
      <c r="B13" s="31" t="s">
        <v>5</v>
      </c>
      <c r="C13" s="36">
        <f>согаз!C13+капитал!C13+макс!C13</f>
        <v>13535500</v>
      </c>
      <c r="D13" s="5">
        <f>согаз!D13+капитал!D13+макс!D13</f>
        <v>1127958.3700000001</v>
      </c>
      <c r="E13" s="5">
        <f>согаз!E13+капитал!E13+макс!E13</f>
        <v>1127958.3700000001</v>
      </c>
      <c r="F13" s="5">
        <f>согаз!F13+капитал!F13+макс!F13</f>
        <v>1127958.3700000001</v>
      </c>
      <c r="G13" s="5">
        <f>согаз!G13+капитал!G13+макс!G13</f>
        <v>1127958.3700000001</v>
      </c>
      <c r="H13" s="37">
        <f>согаз!H13+капитал!H13+макс!H13</f>
        <v>1127958.3700000001</v>
      </c>
      <c r="I13" s="37">
        <f>согаз!I13+капитал!I13+макс!I13</f>
        <v>1127958.3700000001</v>
      </c>
      <c r="J13" s="37">
        <f>согаз!J13+капитал!J13+макс!J13</f>
        <v>1127958.3700000001</v>
      </c>
      <c r="K13" s="37">
        <f>согаз!K13+капитал!K13+макс!K13</f>
        <v>1127958.3700000001</v>
      </c>
      <c r="L13" s="37">
        <f>согаз!L13+капитал!L13+макс!L13</f>
        <v>1127958.3700000001</v>
      </c>
      <c r="M13" s="37">
        <f>согаз!M13+капитал!M13+макс!M13</f>
        <v>1127958.3700000001</v>
      </c>
      <c r="N13" s="37">
        <f>согаз!N13+капитал!N13+макс!N13</f>
        <v>1127958.3700000001</v>
      </c>
      <c r="O13" s="37">
        <f>согаз!O13+капитал!O13+макс!O13</f>
        <v>1127957.9299999988</v>
      </c>
      <c r="P13" s="32"/>
      <c r="Q13" s="32"/>
      <c r="Z13" s="32"/>
      <c r="AA13" s="32"/>
      <c r="AB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R13" s="34"/>
      <c r="AS13" s="32"/>
      <c r="AT13" s="35"/>
    </row>
    <row r="14" spans="1:46" s="33" customFormat="1" ht="18" customHeight="1">
      <c r="A14" s="14">
        <v>8</v>
      </c>
      <c r="B14" s="31" t="s">
        <v>6</v>
      </c>
      <c r="C14" s="36">
        <f>согаз!C14+капитал!C14+макс!C14</f>
        <v>11479541</v>
      </c>
      <c r="D14" s="5">
        <f>согаз!D14+капитал!D14+макс!D14</f>
        <v>845968.78</v>
      </c>
      <c r="E14" s="5">
        <f>согаз!E14+капитал!E14+макс!E14</f>
        <v>845968.78</v>
      </c>
      <c r="F14" s="5">
        <f>согаз!F14+капитал!F14+макс!F14</f>
        <v>845968.78</v>
      </c>
      <c r="G14" s="5">
        <f>согаз!G14+капитал!G14+макс!G14</f>
        <v>881858.34</v>
      </c>
      <c r="H14" s="37">
        <f>согаз!H14+капитал!H14+макс!H14</f>
        <v>953637.47</v>
      </c>
      <c r="I14" s="37">
        <f>согаз!I14+капитал!I14+макс!I14</f>
        <v>953637.47</v>
      </c>
      <c r="J14" s="37">
        <f>согаз!J14+капитал!J14+макс!J14</f>
        <v>1010035.47</v>
      </c>
      <c r="K14" s="37">
        <f>согаз!K14+капитал!K14+макс!K14</f>
        <v>1028493.21</v>
      </c>
      <c r="L14" s="37">
        <f>согаз!L14+капитал!L14+макс!L14</f>
        <v>1028493.21</v>
      </c>
      <c r="M14" s="37">
        <f>согаз!M14+капитал!M14+макс!M14</f>
        <v>1028493.21</v>
      </c>
      <c r="N14" s="37">
        <f>согаз!N14+капитал!N14+макс!N14</f>
        <v>1028493.21</v>
      </c>
      <c r="O14" s="37">
        <f>согаз!O14+капитал!O14+макс!O14</f>
        <v>1028493.0700000002</v>
      </c>
      <c r="P14" s="32"/>
      <c r="Q14" s="32"/>
      <c r="Z14" s="32"/>
      <c r="AA14" s="32"/>
      <c r="AB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R14" s="34"/>
      <c r="AS14" s="32"/>
      <c r="AT14" s="35"/>
    </row>
    <row r="15" spans="1:46" s="33" customFormat="1" ht="18" customHeight="1">
      <c r="A15" s="14">
        <v>9</v>
      </c>
      <c r="B15" s="31" t="s">
        <v>7</v>
      </c>
      <c r="C15" s="36">
        <f>согаз!C15+капитал!C15+макс!C15</f>
        <v>14427616.5</v>
      </c>
      <c r="D15" s="5">
        <f>согаз!D15+капитал!D15+макс!D15</f>
        <v>1168975.03</v>
      </c>
      <c r="E15" s="5">
        <f>согаз!E15+капитал!E15+макс!E15</f>
        <v>1168975.03</v>
      </c>
      <c r="F15" s="5">
        <f>согаз!F15+капитал!F15+макс!F15</f>
        <v>1168975.03</v>
      </c>
      <c r="G15" s="5">
        <f>согаз!G15+капитал!G15+макс!G15</f>
        <v>1168975.03</v>
      </c>
      <c r="H15" s="37">
        <f>согаз!H15+капитал!H15+макс!H15</f>
        <v>1168975.03</v>
      </c>
      <c r="I15" s="37">
        <f>согаз!I15+капитал!I15+макс!I15</f>
        <v>1168975.03</v>
      </c>
      <c r="J15" s="37">
        <f>согаз!J15+капитал!J15+макс!J15</f>
        <v>1189483.3700000001</v>
      </c>
      <c r="K15" s="37">
        <f>согаз!K15+капитал!K15+макс!K15</f>
        <v>1244856.5699999998</v>
      </c>
      <c r="L15" s="37">
        <f>согаз!L15+капитал!L15+макс!L15</f>
        <v>1244856.5699999998</v>
      </c>
      <c r="M15" s="37">
        <f>согаз!M15+капитал!M15+макс!M15</f>
        <v>1244856.5699999998</v>
      </c>
      <c r="N15" s="37">
        <f>согаз!N15+капитал!N15+макс!N15</f>
        <v>1244856.5699999998</v>
      </c>
      <c r="O15" s="37">
        <f>согаз!O15+капитал!O15+макс!O15</f>
        <v>1244856.6700000009</v>
      </c>
      <c r="P15" s="32"/>
      <c r="Q15" s="32"/>
      <c r="Z15" s="32"/>
      <c r="AA15" s="32"/>
      <c r="AB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R15" s="34"/>
      <c r="AS15" s="32"/>
      <c r="AT15" s="35"/>
    </row>
    <row r="16" spans="1:46" s="33" customFormat="1" ht="18" customHeight="1">
      <c r="A16" s="14">
        <v>10</v>
      </c>
      <c r="B16" s="31" t="s">
        <v>8</v>
      </c>
      <c r="C16" s="36">
        <f>согаз!C16+капитал!C16+макс!C16</f>
        <v>25717325</v>
      </c>
      <c r="D16" s="5">
        <f>согаз!D16+капитал!D16+макс!D16</f>
        <v>2143110.48</v>
      </c>
      <c r="E16" s="5">
        <f>согаз!E16+капитал!E16+макс!E16</f>
        <v>2143110.48</v>
      </c>
      <c r="F16" s="5">
        <f>согаз!F16+капитал!F16+макс!F16</f>
        <v>2143110.48</v>
      </c>
      <c r="G16" s="5">
        <f>согаз!G16+капитал!G16+макс!G16</f>
        <v>2143110.48</v>
      </c>
      <c r="H16" s="37">
        <f>согаз!H16+капитал!H16+макс!H16</f>
        <v>2143110.48</v>
      </c>
      <c r="I16" s="37">
        <f>согаз!I16+капитал!I16+макс!I16</f>
        <v>2143110.48</v>
      </c>
      <c r="J16" s="37">
        <f>согаз!J16+капитал!J16+макс!J16</f>
        <v>2143110.48</v>
      </c>
      <c r="K16" s="37">
        <f>согаз!K16+капитал!K16+макс!K16</f>
        <v>2143110.48</v>
      </c>
      <c r="L16" s="37">
        <f>согаз!L16+капитал!L16+макс!L16</f>
        <v>2143110.48</v>
      </c>
      <c r="M16" s="37">
        <f>согаз!M16+капитал!M16+макс!M16</f>
        <v>2143110.48</v>
      </c>
      <c r="N16" s="37">
        <f>согаз!N16+капитал!N16+макс!N16</f>
        <v>2143110.48</v>
      </c>
      <c r="O16" s="37">
        <f>согаз!O16+капитал!O16+макс!O16</f>
        <v>2143109.719999996</v>
      </c>
      <c r="P16" s="32"/>
      <c r="Q16" s="32"/>
      <c r="Z16" s="32"/>
      <c r="AA16" s="32"/>
      <c r="AB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R16" s="34"/>
      <c r="AS16" s="32"/>
      <c r="AT16" s="35"/>
    </row>
    <row r="17" spans="1:46" s="33" customFormat="1" ht="18" customHeight="1">
      <c r="A17" s="14">
        <v>11</v>
      </c>
      <c r="B17" s="31" t="s">
        <v>9</v>
      </c>
      <c r="C17" s="36">
        <f>согаз!C17+капитал!C17+макс!C17</f>
        <v>42867588</v>
      </c>
      <c r="D17" s="5">
        <f>согаз!D17+капитал!D17+макс!D17</f>
        <v>3497956.33</v>
      </c>
      <c r="E17" s="5">
        <f>согаз!E17+капитал!E17+макс!E17</f>
        <v>3497956.33</v>
      </c>
      <c r="F17" s="5">
        <f>согаз!F17+капитал!F17+макс!F17</f>
        <v>3497956.33</v>
      </c>
      <c r="G17" s="5">
        <f>согаз!G17+капитал!G17+макс!G17</f>
        <v>3559481.32</v>
      </c>
      <c r="H17" s="37">
        <f>согаз!H17+капитал!H17+макс!H17</f>
        <v>3559481.32</v>
      </c>
      <c r="I17" s="37">
        <f>согаз!I17+капитал!I17+макс!I17</f>
        <v>3559481.32</v>
      </c>
      <c r="J17" s="37">
        <f>согаз!J17+капитал!J17+макс!J17</f>
        <v>3615879.32</v>
      </c>
      <c r="K17" s="37">
        <f>согаз!K17+капитал!K17+макс!K17</f>
        <v>3615879.32</v>
      </c>
      <c r="L17" s="37">
        <f>согаз!L17+капитал!L17+макс!L17</f>
        <v>3615879.32</v>
      </c>
      <c r="M17" s="37">
        <f>согаз!M17+капитал!M17+макс!M17</f>
        <v>3615879.32</v>
      </c>
      <c r="N17" s="37">
        <f>согаз!N17+капитал!N17+макс!N17</f>
        <v>3615879.32</v>
      </c>
      <c r="O17" s="37">
        <f>согаз!O17+капитал!O17+макс!O17</f>
        <v>3615878.450000002</v>
      </c>
      <c r="P17" s="32"/>
      <c r="Q17" s="32"/>
      <c r="Z17" s="32"/>
      <c r="AA17" s="32"/>
      <c r="AB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R17" s="34"/>
      <c r="AS17" s="32"/>
      <c r="AT17" s="35"/>
    </row>
    <row r="18" spans="1:46" s="33" customFormat="1" ht="18" customHeight="1">
      <c r="A18" s="14">
        <v>12</v>
      </c>
      <c r="B18" s="31" t="s">
        <v>10</v>
      </c>
      <c r="C18" s="36">
        <f>согаз!C18+капитал!C18+макс!C18</f>
        <v>12858725</v>
      </c>
      <c r="D18" s="5">
        <f>согаз!D18+капитал!D18+макс!D18</f>
        <v>1071560.46</v>
      </c>
      <c r="E18" s="5">
        <f>согаз!E18+капитал!E18+макс!E18</f>
        <v>1071560.46</v>
      </c>
      <c r="F18" s="5">
        <f>согаз!F18+капитал!F18+макс!F18</f>
        <v>1071560.46</v>
      </c>
      <c r="G18" s="5">
        <f>согаз!G18+капитал!G18+макс!G18</f>
        <v>1071560.46</v>
      </c>
      <c r="H18" s="37">
        <f>согаз!H18+капитал!H18+макс!H18</f>
        <v>1071560.46</v>
      </c>
      <c r="I18" s="37">
        <f>согаз!I18+капитал!I18+макс!I18</f>
        <v>1071560.46</v>
      </c>
      <c r="J18" s="37">
        <f>согаз!J18+капитал!J18+макс!J18</f>
        <v>1071560.46</v>
      </c>
      <c r="K18" s="37">
        <f>согаз!K18+капитал!K18+макс!K18</f>
        <v>1071560.46</v>
      </c>
      <c r="L18" s="37">
        <f>согаз!L18+капитал!L18+макс!L18</f>
        <v>1071560.46</v>
      </c>
      <c r="M18" s="37">
        <f>согаз!M18+капитал!M18+макс!M18</f>
        <v>1071560.46</v>
      </c>
      <c r="N18" s="37">
        <f>согаз!N18+капитал!N18+макс!N18</f>
        <v>1071560.46</v>
      </c>
      <c r="O18" s="37">
        <f>согаз!O18+капитал!O18+макс!O18</f>
        <v>1071559.9399999995</v>
      </c>
      <c r="P18" s="32"/>
      <c r="Q18" s="32"/>
      <c r="Z18" s="32"/>
      <c r="AA18" s="32"/>
      <c r="AB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R18" s="34"/>
      <c r="AS18" s="32"/>
      <c r="AT18" s="35"/>
    </row>
    <row r="19" spans="1:46" s="33" customFormat="1" ht="18" customHeight="1">
      <c r="A19" s="14">
        <v>13</v>
      </c>
      <c r="B19" s="31" t="s">
        <v>11</v>
      </c>
      <c r="C19" s="36">
        <f>согаз!C19+капитал!C19+макс!C19</f>
        <v>27070979.5</v>
      </c>
      <c r="D19" s="5">
        <f>согаз!D19+капитал!D19+макс!D19</f>
        <v>2225152.13</v>
      </c>
      <c r="E19" s="5">
        <f>согаз!E19+капитал!E19+макс!E19</f>
        <v>2225152.13</v>
      </c>
      <c r="F19" s="5">
        <f>согаз!F19+капитал!F19+макс!F19</f>
        <v>2225152.13</v>
      </c>
      <c r="G19" s="5">
        <f>согаз!G19+капитал!G19+макс!G19</f>
        <v>2225152.13</v>
      </c>
      <c r="H19" s="37">
        <f>согаз!H19+капитал!H19+макс!H19</f>
        <v>2225152.13</v>
      </c>
      <c r="I19" s="37">
        <f>согаз!I19+капитал!I19+макс!I19</f>
        <v>2225152.13</v>
      </c>
      <c r="J19" s="37">
        <f>согаз!J19+капитал!J19+макс!J19</f>
        <v>2225152.13</v>
      </c>
      <c r="K19" s="37">
        <f>согаз!K19+капитал!K19+макс!K19</f>
        <v>2298982.9699999997</v>
      </c>
      <c r="L19" s="37">
        <f>согаз!L19+капитал!L19+макс!L19</f>
        <v>2298982.9699999997</v>
      </c>
      <c r="M19" s="37">
        <f>согаз!M19+капитал!M19+макс!M19</f>
        <v>2298982.9699999997</v>
      </c>
      <c r="N19" s="37">
        <f>согаз!N19+капитал!N19+макс!N19</f>
        <v>2298982.9699999997</v>
      </c>
      <c r="O19" s="37">
        <f>согаз!O19+капитал!O19+макс!O19</f>
        <v>2298982.71</v>
      </c>
      <c r="P19" s="32"/>
      <c r="Q19" s="32"/>
      <c r="Z19" s="32"/>
      <c r="AA19" s="32"/>
      <c r="AB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R19" s="34"/>
      <c r="AS19" s="32"/>
      <c r="AT19" s="35"/>
    </row>
    <row r="20" spans="1:46" s="33" customFormat="1" ht="18" customHeight="1">
      <c r="A20" s="14">
        <v>14</v>
      </c>
      <c r="B20" s="31" t="s">
        <v>14</v>
      </c>
      <c r="C20" s="36">
        <f>согаз!C20+капитал!C20+макс!C20</f>
        <v>13861290</v>
      </c>
      <c r="D20" s="5">
        <f>согаз!D20+капитал!D20+макс!D20</f>
        <v>1159432.9500000002</v>
      </c>
      <c r="E20" s="5">
        <f>согаз!E20+капитал!E20+макс!E20</f>
        <v>1159432.9500000002</v>
      </c>
      <c r="F20" s="5">
        <f>согаз!F20+капитал!F20+макс!F20</f>
        <v>1159432.9500000002</v>
      </c>
      <c r="G20" s="5">
        <f>согаз!G20+капитал!G20+макс!G20</f>
        <v>1127260.9500000002</v>
      </c>
      <c r="H20" s="37">
        <f>согаз!H20+капитал!H20+макс!H20</f>
        <v>1127260.9500000002</v>
      </c>
      <c r="I20" s="37">
        <f>согаз!I20+капитал!I20+макс!I20</f>
        <v>1127260.9500000002</v>
      </c>
      <c r="J20" s="37">
        <f>согаз!J20+капитал!J20+макс!J20</f>
        <v>1127260.9500000002</v>
      </c>
      <c r="K20" s="37">
        <f>согаз!K20+капитал!K20+макс!K20</f>
        <v>1174789.46</v>
      </c>
      <c r="L20" s="37">
        <f>согаз!L20+капитал!L20+макс!L20</f>
        <v>1174789.46</v>
      </c>
      <c r="M20" s="37">
        <f>согаз!M20+капитал!M20+макс!M20</f>
        <v>1174789.46</v>
      </c>
      <c r="N20" s="37">
        <f>согаз!N20+капитал!N20+макс!N20</f>
        <v>1174789.46</v>
      </c>
      <c r="O20" s="37">
        <f>согаз!O20+капитал!O20+макс!O20</f>
        <v>1174789.5099999986</v>
      </c>
      <c r="P20" s="32"/>
      <c r="Q20" s="32"/>
      <c r="Z20" s="32"/>
      <c r="AA20" s="32"/>
      <c r="AB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R20" s="34"/>
      <c r="AS20" s="32"/>
      <c r="AT20" s="35"/>
    </row>
    <row r="21" spans="1:46" s="33" customFormat="1" ht="18" customHeight="1">
      <c r="A21" s="14">
        <v>15</v>
      </c>
      <c r="B21" s="31" t="s">
        <v>37</v>
      </c>
      <c r="C21" s="36">
        <f>согаз!C21+капитал!C21+макс!C21</f>
        <v>15119769</v>
      </c>
      <c r="D21" s="5">
        <f>согаз!D21+капитал!D21+макс!D21</f>
        <v>1286897.9099999999</v>
      </c>
      <c r="E21" s="5">
        <f>согаз!E21+капитал!E21+макс!E21</f>
        <v>1286897.9099999999</v>
      </c>
      <c r="F21" s="5">
        <f>согаз!F21+капитал!F21+макс!F21</f>
        <v>1286897.9099999999</v>
      </c>
      <c r="G21" s="5">
        <f>согаз!G21+капитал!G21+макс!G21</f>
        <v>1251008.3600000001</v>
      </c>
      <c r="H21" s="37">
        <f>согаз!H21+капитал!H21+макс!H21</f>
        <v>1251008.3600000001</v>
      </c>
      <c r="I21" s="37">
        <f>согаз!I21+капитал!I21+макс!I21</f>
        <v>1251008.3600000001</v>
      </c>
      <c r="J21" s="37">
        <f>согаз!J21+капитал!J21+макс!J21</f>
        <v>1251008.3600000001</v>
      </c>
      <c r="K21" s="37">
        <f>согаз!K21+капитал!K21+макс!K21</f>
        <v>1251008.3600000001</v>
      </c>
      <c r="L21" s="37">
        <f>согаз!L21+капитал!L21+макс!L21</f>
        <v>1251008.3600000001</v>
      </c>
      <c r="M21" s="37">
        <f>согаз!M21+капитал!M21+макс!M21</f>
        <v>1251008.3600000001</v>
      </c>
      <c r="N21" s="37">
        <f>согаз!N21+капитал!N21+макс!N21</f>
        <v>1251008.3600000001</v>
      </c>
      <c r="O21" s="37">
        <f>согаз!O21+капитал!O21+макс!O21</f>
        <v>1251008.3900000006</v>
      </c>
      <c r="P21" s="32"/>
      <c r="Q21" s="32"/>
      <c r="Z21" s="32"/>
      <c r="AA21" s="32"/>
      <c r="AB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R21" s="34"/>
      <c r="AS21" s="32"/>
      <c r="AT21" s="35"/>
    </row>
    <row r="22" spans="1:46" s="33" customFormat="1" ht="18" customHeight="1">
      <c r="A22" s="14">
        <v>16</v>
      </c>
      <c r="B22" s="31" t="s">
        <v>12</v>
      </c>
      <c r="C22" s="36">
        <f>согаз!C22+капитал!C22+макс!C22</f>
        <v>8059775</v>
      </c>
      <c r="D22" s="5">
        <f>согаз!D22+капитал!D22+макс!D22</f>
        <v>630631.23</v>
      </c>
      <c r="E22" s="5">
        <f>согаз!E22+капитал!E22+макс!E22</f>
        <v>630631.23</v>
      </c>
      <c r="F22" s="5">
        <f>согаз!F22+капитал!F22+макс!F22</f>
        <v>630631.23</v>
      </c>
      <c r="G22" s="5">
        <f>согаз!G22+капитал!G22+макс!G22</f>
        <v>671647.90999999992</v>
      </c>
      <c r="H22" s="37">
        <f>согаз!H22+капитал!H22+макс!H22</f>
        <v>671647.90999999992</v>
      </c>
      <c r="I22" s="37">
        <f>согаз!I22+капитал!I22+макс!I22</f>
        <v>671647.90999999992</v>
      </c>
      <c r="J22" s="37">
        <f>согаз!J22+капитал!J22+макс!J22</f>
        <v>692156.25</v>
      </c>
      <c r="K22" s="37">
        <f>согаз!K22+капитал!K22+макс!K22</f>
        <v>692156.25</v>
      </c>
      <c r="L22" s="37">
        <f>согаз!L22+капитал!L22+макс!L22</f>
        <v>692156.25</v>
      </c>
      <c r="M22" s="37">
        <f>согаз!M22+капитал!M22+макс!M22</f>
        <v>692156.25</v>
      </c>
      <c r="N22" s="37">
        <f>согаз!N22+капитал!N22+макс!N22</f>
        <v>692156.25</v>
      </c>
      <c r="O22" s="37">
        <f>согаз!O22+капитал!O22+макс!O22</f>
        <v>692156.32999999775</v>
      </c>
      <c r="P22" s="32"/>
      <c r="Q22" s="32"/>
      <c r="Z22" s="32"/>
      <c r="AA22" s="32"/>
      <c r="AB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R22" s="34"/>
      <c r="AS22" s="32"/>
      <c r="AT22" s="35"/>
    </row>
    <row r="23" spans="1:46" s="33" customFormat="1" ht="18" customHeight="1">
      <c r="A23" s="14">
        <v>17</v>
      </c>
      <c r="B23" s="31" t="s">
        <v>13</v>
      </c>
      <c r="C23" s="36">
        <f>согаз!C23+капитал!C23+макс!C23</f>
        <v>22364219</v>
      </c>
      <c r="D23" s="5">
        <f>согаз!D23+капитал!D23+макс!D23</f>
        <v>2061077.13</v>
      </c>
      <c r="E23" s="5">
        <f>согаз!E23+капитал!E23+макс!E23</f>
        <v>2061077.13</v>
      </c>
      <c r="F23" s="5">
        <f>согаз!F23+капитал!F23+макс!F23</f>
        <v>2061077.13</v>
      </c>
      <c r="G23" s="5">
        <f>согаз!G23+капитал!G23+макс!G23</f>
        <v>1763706.47</v>
      </c>
      <c r="H23" s="37">
        <f>согаз!H23+капитал!H23+макс!H23</f>
        <v>1763706.47</v>
      </c>
      <c r="I23" s="37">
        <f>согаз!I23+капитал!I23+макс!I23</f>
        <v>1763706.47</v>
      </c>
      <c r="J23" s="37">
        <f>согаз!J23+капитал!J23+макс!J23</f>
        <v>1763706.47</v>
      </c>
      <c r="K23" s="37">
        <f>согаз!K23+капитал!K23+макс!K23</f>
        <v>1825232.37</v>
      </c>
      <c r="L23" s="37">
        <f>согаз!L23+капитал!L23+макс!L23</f>
        <v>1825232.37</v>
      </c>
      <c r="M23" s="37">
        <f>согаз!M23+капитал!M23+макс!M23</f>
        <v>1825232.37</v>
      </c>
      <c r="N23" s="37">
        <f>согаз!N23+капитал!N23+макс!N23</f>
        <v>1825232.37</v>
      </c>
      <c r="O23" s="37">
        <f>согаз!O23+капитал!O23+макс!O23</f>
        <v>1825232.2499999958</v>
      </c>
      <c r="P23" s="32"/>
      <c r="Q23" s="32"/>
      <c r="Z23" s="32"/>
      <c r="AA23" s="32"/>
      <c r="AB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R23" s="34"/>
      <c r="AS23" s="32"/>
      <c r="AT23" s="35"/>
    </row>
    <row r="24" spans="1:46" s="40" customFormat="1" ht="23.25" customHeight="1">
      <c r="A24" s="57" t="s">
        <v>15</v>
      </c>
      <c r="B24" s="58"/>
      <c r="C24" s="38">
        <f t="shared" ref="C24:O24" si="0">SUM(C7:C23)</f>
        <v>303532334.25</v>
      </c>
      <c r="D24" s="38">
        <f t="shared" si="0"/>
        <v>25311427.699999999</v>
      </c>
      <c r="E24" s="38">
        <f t="shared" si="0"/>
        <v>25311427.699999999</v>
      </c>
      <c r="F24" s="38">
        <f t="shared" si="0"/>
        <v>25311427.699999999</v>
      </c>
      <c r="G24" s="38">
        <f t="shared" si="0"/>
        <v>24915233.179999996</v>
      </c>
      <c r="H24" s="38">
        <f t="shared" si="0"/>
        <v>24987012.309999999</v>
      </c>
      <c r="I24" s="38">
        <f t="shared" si="0"/>
        <v>24987012.309999999</v>
      </c>
      <c r="J24" s="38">
        <f t="shared" si="0"/>
        <v>25120316.809999999</v>
      </c>
      <c r="K24" s="38">
        <f t="shared" si="0"/>
        <v>25517696.040000003</v>
      </c>
      <c r="L24" s="38">
        <f t="shared" si="0"/>
        <v>25517696.040000003</v>
      </c>
      <c r="M24" s="38">
        <f t="shared" si="0"/>
        <v>25517696.040000003</v>
      </c>
      <c r="N24" s="38">
        <f t="shared" si="0"/>
        <v>25517696.040000003</v>
      </c>
      <c r="O24" s="38">
        <f t="shared" si="0"/>
        <v>25517692.379999984</v>
      </c>
      <c r="P24" s="32"/>
      <c r="Q24" s="32"/>
      <c r="R24" s="33"/>
      <c r="S24" s="33"/>
      <c r="T24" s="33"/>
      <c r="U24" s="33"/>
      <c r="V24" s="33"/>
      <c r="W24" s="33"/>
      <c r="X24" s="33"/>
      <c r="Y24" s="33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</row>
    <row r="25" spans="1:46" s="33" customFormat="1">
      <c r="A25" s="41"/>
      <c r="B25" s="27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</row>
    <row r="26" spans="1:46" s="33" customFormat="1">
      <c r="A26" s="4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R26" s="32"/>
    </row>
    <row r="27" spans="1:46" s="33" customFormat="1">
      <c r="A27" s="41"/>
      <c r="B27" s="27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R27" s="32"/>
    </row>
    <row r="28" spans="1:46" s="33" customFormat="1">
      <c r="A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32"/>
      <c r="Q28" s="32"/>
    </row>
    <row r="29" spans="1:46" s="33" customFormat="1">
      <c r="A29" s="41"/>
      <c r="B29" s="27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32"/>
      <c r="Q29" s="32"/>
      <c r="R29" s="32"/>
    </row>
    <row r="30" spans="1:46" s="33" customFormat="1">
      <c r="A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R30" s="32"/>
    </row>
    <row r="31" spans="1:46" s="33" customFormat="1">
      <c r="A31" s="41"/>
      <c r="B31" s="27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32"/>
      <c r="AR31" s="32"/>
    </row>
    <row r="32" spans="1:46" s="33" customFormat="1">
      <c r="A32" s="41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32"/>
      <c r="AR32" s="32"/>
    </row>
    <row r="33" spans="1:44" s="33" customFormat="1">
      <c r="A33" s="41"/>
      <c r="B33" s="27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32"/>
      <c r="AR33" s="32"/>
    </row>
    <row r="34" spans="1:44" s="33" customFormat="1">
      <c r="A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32"/>
      <c r="AR34" s="32"/>
    </row>
    <row r="35" spans="1:44" s="33" customFormat="1">
      <c r="A35" s="41"/>
      <c r="B35" s="27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32"/>
      <c r="AR35" s="32"/>
    </row>
    <row r="36" spans="1:44" s="33" customFormat="1">
      <c r="A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32"/>
      <c r="AR36" s="32"/>
    </row>
    <row r="37" spans="1:44" s="33" customFormat="1">
      <c r="A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32"/>
      <c r="AR37" s="32"/>
    </row>
    <row r="38" spans="1:44" s="33" customFormat="1">
      <c r="A38" s="41"/>
      <c r="C38" s="43"/>
      <c r="P38" s="32"/>
      <c r="AR38" s="32"/>
    </row>
    <row r="39" spans="1:44" s="33" customFormat="1">
      <c r="A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32"/>
      <c r="AR39" s="32"/>
    </row>
    <row r="40" spans="1:44" s="33" customFormat="1">
      <c r="A40" s="41"/>
      <c r="C40" s="43"/>
      <c r="P40" s="32"/>
      <c r="AR40" s="32"/>
    </row>
    <row r="41" spans="1:44" s="33" customFormat="1">
      <c r="A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32"/>
      <c r="AR41" s="32"/>
    </row>
    <row r="42" spans="1:44" s="33" customFormat="1">
      <c r="A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32"/>
      <c r="AR42" s="32"/>
    </row>
    <row r="43" spans="1:44" s="33" customFormat="1">
      <c r="A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32"/>
      <c r="AR43" s="32"/>
    </row>
    <row r="44" spans="1:44" s="33" customFormat="1">
      <c r="A44" s="41"/>
      <c r="C44" s="43"/>
      <c r="P44" s="32"/>
      <c r="AR44" s="32"/>
    </row>
    <row r="45" spans="1:44" s="33" customFormat="1">
      <c r="A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32"/>
      <c r="AR45" s="32"/>
    </row>
    <row r="46" spans="1:44" s="33" customFormat="1">
      <c r="A46" s="41"/>
      <c r="C46" s="43"/>
      <c r="P46" s="32"/>
      <c r="AR46" s="32"/>
    </row>
    <row r="47" spans="1:44" s="33" customFormat="1">
      <c r="A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32"/>
      <c r="AR47" s="32"/>
    </row>
    <row r="48" spans="1:44" s="33" customFormat="1">
      <c r="A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32"/>
      <c r="AR48" s="32"/>
    </row>
    <row r="49" spans="1:44" s="33" customFormat="1">
      <c r="A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32"/>
      <c r="AR49" s="32"/>
    </row>
    <row r="50" spans="1:44" s="33" customFormat="1">
      <c r="A50" s="41"/>
      <c r="C50" s="43"/>
      <c r="P50" s="32"/>
      <c r="AR50" s="32"/>
    </row>
    <row r="51" spans="1:44" s="33" customFormat="1">
      <c r="A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32"/>
      <c r="AR51" s="32"/>
    </row>
    <row r="52" spans="1:44" s="33" customFormat="1">
      <c r="A52" s="41"/>
      <c r="C52" s="43"/>
      <c r="P52" s="32"/>
      <c r="AR52" s="32"/>
    </row>
    <row r="53" spans="1:44" s="33" customFormat="1">
      <c r="A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32"/>
      <c r="AR53" s="32"/>
    </row>
    <row r="54" spans="1:44" s="33" customFormat="1">
      <c r="A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32"/>
      <c r="AR54" s="32"/>
    </row>
    <row r="55" spans="1:44" s="33" customFormat="1">
      <c r="A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32"/>
      <c r="AR55" s="32"/>
    </row>
    <row r="56" spans="1:44" s="33" customFormat="1">
      <c r="A56" s="41"/>
      <c r="C56" s="43"/>
      <c r="P56" s="32"/>
      <c r="AR56" s="32"/>
    </row>
    <row r="57" spans="1:44" s="33" customFormat="1">
      <c r="A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32"/>
      <c r="AR57" s="32"/>
    </row>
    <row r="58" spans="1:44" s="33" customFormat="1">
      <c r="A58" s="41"/>
      <c r="C58" s="43"/>
      <c r="M58" s="32"/>
      <c r="N58" s="32"/>
      <c r="O58" s="32"/>
      <c r="P58" s="32"/>
      <c r="AR58" s="32"/>
    </row>
    <row r="59" spans="1:44" s="33" customFormat="1">
      <c r="A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32"/>
      <c r="AR59" s="32"/>
    </row>
    <row r="60" spans="1:44" s="33" customFormat="1">
      <c r="A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32"/>
      <c r="AR60" s="32"/>
    </row>
    <row r="61" spans="1:44" s="33" customFormat="1">
      <c r="A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32"/>
      <c r="AR61" s="32"/>
    </row>
    <row r="62" spans="1:44" s="33" customFormat="1">
      <c r="A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32"/>
      <c r="AR62" s="32"/>
    </row>
    <row r="63" spans="1:44" s="33" customFormat="1">
      <c r="A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32"/>
      <c r="AR63" s="32"/>
    </row>
    <row r="64" spans="1:44" s="33" customFormat="1">
      <c r="A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32"/>
      <c r="AR64" s="32"/>
    </row>
    <row r="65" spans="1:44" s="33" customFormat="1">
      <c r="A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32"/>
      <c r="AR65" s="32"/>
    </row>
    <row r="66" spans="1:44" s="33" customFormat="1">
      <c r="A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32"/>
      <c r="AR66" s="32"/>
    </row>
    <row r="67" spans="1:44" s="33" customFormat="1">
      <c r="A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32"/>
      <c r="AR67" s="32"/>
    </row>
    <row r="68" spans="1:44" s="33" customFormat="1">
      <c r="A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32"/>
      <c r="AR68" s="32"/>
    </row>
    <row r="69" spans="1:44" s="33" customFormat="1">
      <c r="A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32"/>
      <c r="AR69" s="32"/>
    </row>
    <row r="70" spans="1:44" s="33" customFormat="1">
      <c r="A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32"/>
      <c r="AR70" s="32"/>
    </row>
    <row r="71" spans="1:44" s="33" customFormat="1">
      <c r="A71" s="41"/>
      <c r="C71" s="43"/>
      <c r="P71" s="32"/>
    </row>
    <row r="72" spans="1:44" s="33" customFormat="1">
      <c r="A72" s="41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32"/>
    </row>
    <row r="73" spans="1:44" s="33" customFormat="1">
      <c r="A73" s="41"/>
      <c r="C73" s="43"/>
      <c r="P73" s="32"/>
    </row>
    <row r="74" spans="1:44" s="33" customFormat="1">
      <c r="A74" s="41"/>
      <c r="C74" s="43"/>
      <c r="P74" s="32"/>
    </row>
    <row r="75" spans="1:44" s="33" customFormat="1">
      <c r="A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32"/>
    </row>
    <row r="76" spans="1:44" s="33" customFormat="1">
      <c r="A76" s="41"/>
      <c r="C76" s="43"/>
      <c r="P76" s="32"/>
    </row>
    <row r="77" spans="1:44" s="33" customFormat="1">
      <c r="A77" s="41"/>
      <c r="C77" s="43"/>
      <c r="P77" s="32"/>
    </row>
    <row r="78" spans="1:44" s="33" customFormat="1">
      <c r="A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32"/>
    </row>
    <row r="79" spans="1:44" s="33" customFormat="1">
      <c r="A79" s="41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32"/>
    </row>
    <row r="80" spans="1:44" s="33" customFormat="1">
      <c r="A80" s="41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Q80" s="32"/>
    </row>
    <row r="81" spans="1:15" s="33" customFormat="1">
      <c r="A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</row>
    <row r="82" spans="1:15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2023-02-01T09:47:59Z</cp:lastPrinted>
  <dcterms:created xsi:type="dcterms:W3CDTF">2020-01-20T12:23:13Z</dcterms:created>
  <dcterms:modified xsi:type="dcterms:W3CDTF">2024-09-04T06:09:34Z</dcterms:modified>
</cp:coreProperties>
</file>